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UXILIAR EM MANUTENÇÃO PREDIAL" sheetId="2" r:id="rId1"/>
    <sheet name="III - Insumos" sheetId="4" r:id="rId2"/>
    <sheet name="Uniforme" sheetId="5" r:id="rId3"/>
    <sheet name="TRANSPORTE" sheetId="6" r:id="rId4"/>
  </sheets>
  <definedNames>
    <definedName name="__BDI2">#REF!</definedName>
    <definedName name="_BDI2">#REF!</definedName>
    <definedName name="_xlnm._FilterDatabase" localSheetId="1" hidden="1">'III - Insumos'!$A$84:$G$102</definedName>
    <definedName name="_xlnm.Print_Area" localSheetId="0">'AUXILIAR EM MANUTENÇÃO PREDIAL'!$A$1:$I$167</definedName>
    <definedName name="_xlnm.Print_Area" localSheetId="1">'III - Insumos'!$A$1:$G$102</definedName>
    <definedName name="_xlnm.Print_Area" localSheetId="3">TRANSPORTE!$A$1:$G$17</definedName>
    <definedName name="BDI">#REF!</definedName>
    <definedName name="DifBDI">#REF!</definedName>
    <definedName name="DifBDI2">#REF!</definedName>
    <definedName name="Print_Titles_0" localSheetId="1">'III - Insumos'!$1:$5</definedName>
    <definedName name="Print_Titles_0_0" localSheetId="1">'III - Insumos'!$1:$5</definedName>
    <definedName name="Print_Titles_0_0_0" localSheetId="1">'III - Insumos'!$1:$5</definedName>
    <definedName name="Print_Titles_0_0_0_0" localSheetId="1">'III - Insumos'!$1:$5</definedName>
    <definedName name="Print_Titles_0_0_0_0_0" localSheetId="1">'III - Insumos'!$1:$5</definedName>
    <definedName name="_xlnm.Print_Titles" localSheetId="1">'III - Insumos'!$1:$5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0" i="6" l="1"/>
  <c r="C10" i="6" l="1"/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I58" i="2" l="1"/>
  <c r="F165" i="2"/>
  <c r="F86" i="4"/>
  <c r="G86" i="4" s="1"/>
  <c r="F87" i="4"/>
  <c r="G87" i="4" s="1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85" i="4"/>
  <c r="G85" i="4" s="1"/>
  <c r="F9" i="5"/>
  <c r="G9" i="5" s="1"/>
  <c r="F8" i="5"/>
  <c r="F7" i="5"/>
  <c r="F6" i="5"/>
  <c r="F5" i="5"/>
  <c r="F4" i="5"/>
  <c r="F10" i="5"/>
  <c r="B16" i="6" l="1"/>
  <c r="F10" i="6"/>
  <c r="E10" i="6"/>
  <c r="G10" i="5"/>
  <c r="G8" i="5"/>
  <c r="G7" i="5"/>
  <c r="G6" i="5"/>
  <c r="G5" i="5"/>
  <c r="G4" i="5"/>
  <c r="G6" i="4"/>
  <c r="I157" i="2"/>
  <c r="I156" i="2"/>
  <c r="I150" i="2"/>
  <c r="I140" i="2"/>
  <c r="B140" i="2"/>
  <c r="B138" i="2"/>
  <c r="B137" i="2"/>
  <c r="B136" i="2"/>
  <c r="B135" i="2"/>
  <c r="B134" i="2"/>
  <c r="H131" i="2"/>
  <c r="H120" i="2"/>
  <c r="H97" i="2"/>
  <c r="H92" i="2"/>
  <c r="H77" i="2"/>
  <c r="H76" i="2"/>
  <c r="H74" i="2"/>
  <c r="H53" i="2"/>
  <c r="H78" i="2" s="1"/>
  <c r="H37" i="2"/>
  <c r="H39" i="2" s="1"/>
  <c r="I26" i="2"/>
  <c r="I28" i="2" s="1"/>
  <c r="I32" i="2" s="1"/>
  <c r="I91" i="2" s="1"/>
  <c r="I89" i="2" l="1"/>
  <c r="I88" i="2"/>
  <c r="I87" i="2"/>
  <c r="I72" i="2"/>
  <c r="I84" i="2"/>
  <c r="I38" i="2"/>
  <c r="H75" i="2"/>
  <c r="H80" i="2" s="1"/>
  <c r="G10" i="6"/>
  <c r="I57" i="2" s="1"/>
  <c r="I61" i="2" s="1"/>
  <c r="I68" i="2" s="1"/>
  <c r="G71" i="4"/>
  <c r="G73" i="4" s="1"/>
  <c r="G74" i="4" s="1"/>
  <c r="I110" i="2" s="1"/>
  <c r="F79" i="4"/>
  <c r="I134" i="2"/>
  <c r="I96" i="2"/>
  <c r="I97" i="2" s="1"/>
  <c r="I102" i="2" s="1"/>
  <c r="I37" i="2"/>
  <c r="G99" i="4"/>
  <c r="G101" i="4" s="1"/>
  <c r="G102" i="4" s="1"/>
  <c r="I108" i="2" s="1"/>
  <c r="G11" i="5"/>
  <c r="H130" i="2"/>
  <c r="G78" i="4"/>
  <c r="G79" i="4" s="1"/>
  <c r="G81" i="4" s="1"/>
  <c r="I109" i="2" s="1"/>
  <c r="F99" i="4"/>
  <c r="F11" i="5"/>
  <c r="G12" i="5" l="1"/>
  <c r="I107" i="2" s="1"/>
  <c r="I111" i="2" s="1"/>
  <c r="I138" i="2" s="1"/>
  <c r="I74" i="2"/>
  <c r="I75" i="2"/>
  <c r="I39" i="2"/>
  <c r="I66" i="2" l="1"/>
  <c r="I43" i="2"/>
  <c r="I76" i="2" l="1"/>
  <c r="I79" i="2"/>
  <c r="I77" i="2"/>
  <c r="I78" i="2"/>
  <c r="I52" i="2"/>
  <c r="I48" i="2"/>
  <c r="I47" i="2"/>
  <c r="I46" i="2"/>
  <c r="I51" i="2"/>
  <c r="I50" i="2"/>
  <c r="I49" i="2"/>
  <c r="I45" i="2"/>
  <c r="I80" i="2" l="1"/>
  <c r="I136" i="2" s="1"/>
  <c r="I53" i="2"/>
  <c r="I67" i="2" s="1"/>
  <c r="I69" i="2" s="1"/>
  <c r="I135" i="2" l="1"/>
  <c r="I90" i="2" l="1"/>
  <c r="I86" i="2"/>
  <c r="I92" i="2" l="1"/>
  <c r="I103" i="2" l="1"/>
  <c r="I101" i="2"/>
  <c r="I137" i="2" l="1"/>
  <c r="I139" i="2" s="1"/>
  <c r="I141" i="2" s="1"/>
  <c r="I114" i="2"/>
  <c r="I118" i="2" l="1"/>
  <c r="I119" i="2" l="1"/>
  <c r="I131" i="2" s="1"/>
  <c r="I161" i="2" l="1"/>
  <c r="F164" i="2" s="1"/>
  <c r="F166" i="2" s="1"/>
  <c r="F167" i="2" s="1"/>
  <c r="I120" i="2"/>
  <c r="I155" i="2" s="1"/>
  <c r="I158" i="2" s="1"/>
  <c r="I130" i="2" l="1"/>
  <c r="I160" i="2" s="1"/>
</calcChain>
</file>

<file path=xl/sharedStrings.xml><?xml version="1.0" encoding="utf-8"?>
<sst xmlns="http://schemas.openxmlformats.org/spreadsheetml/2006/main" count="488" uniqueCount="300">
  <si>
    <t>REITORIA</t>
  </si>
  <si>
    <t>POSTO</t>
  </si>
  <si>
    <t>ANEXO VII IN 07/2018 MPDG</t>
  </si>
  <si>
    <t>REGIME DE TRIBUTAÇÃO: LUCRO PRESUMIDO</t>
  </si>
  <si>
    <t>Discriminação dos Serviços</t>
  </si>
  <si>
    <t>A</t>
  </si>
  <si>
    <t>Data de apresentação da proposta</t>
  </si>
  <si>
    <t>B</t>
  </si>
  <si>
    <t>Município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</si>
  <si>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</si>
  <si>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</si>
  <si>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</si>
  <si>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</si>
  <si>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</si>
  <si>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</si>
  <si>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</si>
  <si>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</si>
  <si>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</si>
  <si>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</si>
  <si>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</si>
  <si>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</si>
  <si>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</si>
  <si>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Nota 1:  A planilha deverá ser calculada considerando o valor mensal do empregado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</si>
  <si>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</si>
  <si>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</si>
  <si>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</si>
  <si>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</si>
  <si>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</si>
  <si>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</si>
  <si>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</si>
  <si>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</si>
  <si>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</si>
  <si>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</si>
  <si>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</si>
  <si>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</si>
  <si>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</si>
  <si>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</si>
  <si>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</si>
  <si>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TOTAL SUBMÓDULO 2.1</t>
  </si>
  <si>
    <t>Submódulo 2.2 - Encargos Previdenciários (GPS), Fundo de Garantia por Tempo de Serviço (FGTS) e outras contribuições  (BASE DE CALCULO MODULO I + SUBMÓDULO 2.1)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</si>
  <si>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</si>
  <si>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</si>
  <si>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</si>
  <si>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</si>
  <si>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</si>
  <si>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</si>
  <si>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</si>
  <si>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</si>
  <si>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</si>
  <si>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</si>
  <si>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</si>
  <si>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</si>
  <si>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</si>
  <si>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</si>
  <si>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-</t>
  </si>
  <si>
    <t xml:space="preserve">Auxílio-Refeição/Alimentação </t>
  </si>
  <si>
    <t xml:space="preserve">Assistência Médica e Familiar 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</si>
  <si>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</si>
  <si>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</si>
  <si>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</si>
  <si>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</si>
  <si>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</si>
  <si>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</si>
  <si>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</si>
  <si>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</si>
  <si>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</si>
  <si>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</si>
  <si>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</si>
  <si>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</si>
  <si>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Incidência do FGTS sobre Aviso Prévio Indenizado</t>
  </si>
  <si>
    <t>Incidência dos encargos do submódulo 2.2 sobre Aviso Prévio Trabalhado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</si>
  <si>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</si>
  <si>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</si>
  <si>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</si>
  <si>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((FÉRIAS/12+13º/12+((1/3TERÇO DE FÉRIAS)/12 ))/12. CONTA VINCULADA  </t>
  </si>
  <si>
    <t>Substituto na cobertura de Outras ausências (especificar)</t>
  </si>
  <si>
    <t>TOTAL SUBMÓDULO 4.1</t>
  </si>
  <si>
    <t>Submódulo 4.2 - Substituto  Intrajornada</t>
  </si>
  <si>
    <t>Substituto na cobertura de Intervalo para repouso ou alimentação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</si>
  <si>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</si>
  <si>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</si>
  <si>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</si>
  <si>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</si>
  <si>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</si>
  <si>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Substituto  Intrajornada</t>
  </si>
  <si>
    <t>TOTAL DO MÓDULO 4</t>
  </si>
  <si>
    <t>MÓDULO 5 – INSUMOS DIVERSOS</t>
  </si>
  <si>
    <t>INSUMOS DIVERSOS</t>
  </si>
  <si>
    <t xml:space="preserve">Uniformes </t>
  </si>
  <si>
    <t>Equipamentos</t>
  </si>
  <si>
    <t>TOTAL DO MÓDULO 5</t>
  </si>
  <si>
    <t>Custo direto: Somatório dos Módulos 1+2+3+4+5</t>
  </si>
  <si>
    <t>Total</t>
  </si>
  <si>
    <t>MÓDULO 6 – CUSTOS INDIRETOS, TRIBUTOS E LUCRO</t>
  </si>
  <si>
    <t>CUSTOS INDIRETOS, TRIBUTOS E LUCRO</t>
  </si>
  <si>
    <t>Custos Indiretos</t>
  </si>
  <si>
    <t>Lucro</t>
  </si>
  <si>
    <t>Tributos</t>
  </si>
  <si>
    <t>C.1 Tributos Federais</t>
  </si>
  <si>
    <t xml:space="preserve">       PIS</t>
  </si>
  <si>
    <t xml:space="preserve">        COFINS</t>
  </si>
  <si>
    <t xml:space="preserve">        Outros (especificar)</t>
  </si>
  <si>
    <t>C.2 Tributos Estaduais</t>
  </si>
  <si>
    <t>(Especificar)</t>
  </si>
  <si>
    <t>C.3 Tributos Municipais</t>
  </si>
  <si>
    <t xml:space="preserve">        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</si>
  <si>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</si>
  <si>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</si>
  <si>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</si>
  <si>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</si>
  <si>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</si>
  <si>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</si>
  <si>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</si>
  <si>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</si>
  <si>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</si>
  <si>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</si>
  <si>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</si>
  <si>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</si>
  <si>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</si>
  <si>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</si>
  <si>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</si>
  <si>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</si>
  <si>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</si>
  <si>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</si>
  <si>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</si>
  <si>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</si>
  <si>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</si>
  <si>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</si>
  <si>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</si>
  <si>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</si>
  <si>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</si>
  <si>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</si>
  <si>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</si>
  <si>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 POR EMPREGADO</t>
  </si>
  <si>
    <t>Posto de trabalho</t>
  </si>
  <si>
    <t>III - INSUMOS DIVERSOS REITORIA</t>
  </si>
  <si>
    <t>PLANILHA DE CUSTOS E FORMAÇÃO DE PREÇOS</t>
  </si>
  <si>
    <t>ANUAL</t>
  </si>
  <si>
    <t>ITEM</t>
  </si>
  <si>
    <t>UNID</t>
  </si>
  <si>
    <t>Qnt anual</t>
  </si>
  <si>
    <t>Preço unitário</t>
  </si>
  <si>
    <t>Custo anual</t>
  </si>
  <si>
    <t>Unid</t>
  </si>
  <si>
    <t>Total de material de consumo</t>
  </si>
  <si>
    <t>Quantidade total de postos de trabalho</t>
  </si>
  <si>
    <t>Valor unitário por posto de trabalho</t>
  </si>
  <si>
    <t>Valor mensal por posto de trabalho</t>
  </si>
  <si>
    <t xml:space="preserve"> MÁQUINAS E EQUIPAMENTOS            ANUAL</t>
  </si>
  <si>
    <t>item</t>
  </si>
  <si>
    <t>DESCRIÇÃO</t>
  </si>
  <si>
    <t>QNT</t>
  </si>
  <si>
    <t>Valor unitário</t>
  </si>
  <si>
    <t>Valor anual</t>
  </si>
  <si>
    <t>Custo mensal de depreciação</t>
  </si>
  <si>
    <t>Total  de máquinas e equipamentos</t>
  </si>
  <si>
    <t>DEPRECIAÇÃO (Anexo III da IN RFB nº 1.700/2017)10 ANOS/32(quntidade de postos)</t>
  </si>
  <si>
    <t xml:space="preserve">Custo mensal </t>
  </si>
  <si>
    <t xml:space="preserve">PLANILHA DE UNIFORMES </t>
  </si>
  <si>
    <t xml:space="preserve">Item </t>
  </si>
  <si>
    <t>UND.</t>
  </si>
  <si>
    <t xml:space="preserve">Quant. Anual </t>
  </si>
  <si>
    <t>Valor Unit. (R$)</t>
  </si>
  <si>
    <t>Valor Anual (R$)</t>
  </si>
  <si>
    <t>Valor Mensal(R$)</t>
  </si>
  <si>
    <t>VALE TRANSPORTE PERIMETRO URBANO</t>
  </si>
  <si>
    <t>VALOR UNITÁRIO DO VALE TRANSPORTE</t>
  </si>
  <si>
    <t>*Fornecimento de Vale transporte conforme Decreto nº 95.247, de 17 de novembro de 1987 Regulamenta a Lei nº 7418, de 16 de dezembro de 1985, que institui o Vale-Transporte, com a alteração da Lei nº 7619, de 30 de setembro de 1987.</t>
  </si>
  <si>
    <t>CATEGORIA PROFISSIONAL</t>
  </si>
  <si>
    <t>SALÁRIO BASE</t>
  </si>
  <si>
    <t>QTD VALE TRANSPORTE MÊS</t>
  </si>
  <si>
    <t>VALOR TOTAL DO VALE TRANSPORTE</t>
  </si>
  <si>
    <t>DESCONTO DO TRABALHADOR 6%</t>
  </si>
  <si>
    <t>VALOR A SER CONSIDERADO</t>
  </si>
  <si>
    <t xml:space="preserve">SERVIÇOS DIVERSOS </t>
  </si>
  <si>
    <t>VALE ALIMENTAÇÃO</t>
  </si>
  <si>
    <t>Valor de Vale-Alimentação/dia</t>
  </si>
  <si>
    <t>Quantidade</t>
  </si>
  <si>
    <t>Desconto do traballhador (desconto 0,25*22)</t>
  </si>
  <si>
    <t>valor total do auxilio alimentação</t>
  </si>
  <si>
    <t>2019/2021</t>
  </si>
  <si>
    <t>Nº DO PROCESSO: 23231.000305.2020-55</t>
  </si>
  <si>
    <t>4141-05</t>
  </si>
  <si>
    <t>01.10.2020</t>
  </si>
  <si>
    <t>MANUTENÇÃO PREDIAL</t>
  </si>
  <si>
    <t>Auxiliar em Manutenção Predial</t>
  </si>
  <si>
    <t xml:space="preserve">Ano do Acordo, Convenção ou Dissídio Coletivo </t>
  </si>
  <si>
    <t xml:space="preserve">Alicate de bico, meia cana 6", isolado, para manutenção elétrica em geral. Ref. Gedore ou Tramontina, equivalente ou de melhor qualidade. </t>
  </si>
  <si>
    <t xml:space="preserve">Alicate de corte diagonal 6", isolado, para manutenção elétrica em geral. Ref. Gedore ou Tramontina, equivalente ou de melhor qualidade. </t>
  </si>
  <si>
    <t xml:space="preserve"> Alicate de pressão 7", mordente triangular. Ref. Gedore ou Tramontina, equivalente ou de melhor qualidade.</t>
  </si>
  <si>
    <t xml:space="preserve">Alicate Rebitador (com no mínimo quatro pontas). </t>
  </si>
  <si>
    <t xml:space="preserve">Alicate universal 8", isolado até 1.000V, para manutenção elétrica em geral. Ref. Gedore ou Tramontina, equivalente ou de melhor qualidade. </t>
  </si>
  <si>
    <t xml:space="preserve">Amperímetro do tipo alicate; Alicate amperímetro/voltímetro digital 1000a 600v. Ref. Minipa, equivalente ou de melhor qualidade </t>
  </si>
  <si>
    <t xml:space="preserve">Arco de serra fixo 12”. </t>
  </si>
  <si>
    <t xml:space="preserve">Caixa para ferramentas sanfonada, no mínimo 5 gavetas, com cadeado. </t>
  </si>
  <si>
    <t>Carrinho de mão, caçamba em ferro/aço 50L, com pneu e câmara.</t>
  </si>
  <si>
    <t xml:space="preserve">Cavadeira articulada com cabo, dimensões da cavadeira 300 X 200mm, cabo 1,80 m. Ref. Tramontina, equivalente ou de melhor qualidade </t>
  </si>
  <si>
    <t xml:space="preserve">Chaves allen/hexagonal em aço cromo vanádio, tamanhos de 1,5 a 10mm (Jogo com 10 unidades, no mínimo). Ref. Gedore ou Tramontina, equivalente ou de melhor qualidade. </t>
  </si>
  <si>
    <t>Chaves combinadas, tamanhos de 7 a 22mm (Jogo com 12 unidades, no mínimo). Ref. Tramontina, equivalente ou de melhor qualidade.</t>
  </si>
  <si>
    <t xml:space="preserve">Chaves fenda em aço cromo vanádio, tamanhos de 1/8x6" a 3/8x6" (Jogo com 7 unidades, no mínimo). Ref. Tramontina, equivalente ou de melhor qualidade. </t>
  </si>
  <si>
    <t xml:space="preserve">Chaves philips em aço cromo vanádio, tamanhos de 1/8x6" a 3/8x6" (Jogo com 7 unidades, no mínimo). Ref. Tramontina, equivalente ou de melhor qualidade. </t>
  </si>
  <si>
    <t xml:space="preserve">Chaves torx em aço cromo vanádio, tamanhos de T6 a T50 (Jogo com 7 unidades, no mínimo). Ref. Gedore ou Tramontina, equivalente ou de melhor qualidade. </t>
  </si>
  <si>
    <t xml:space="preserve">Cinto para ferramentas. </t>
  </si>
  <si>
    <t xml:space="preserve">Colher de pedreiro 8" </t>
  </si>
  <si>
    <t xml:space="preserve">Cone de sinalização com 75 cm, branco e laranja, padrão ABNT. </t>
  </si>
  <si>
    <t xml:space="preserve">Desempenadeira em aço inox, dimensões 12x30cm. Ref. Atlas, equivalente ou de melhor qualidade. </t>
  </si>
  <si>
    <t xml:space="preserve">Desempenadeira madeira, dimensões 12x30cm </t>
  </si>
  <si>
    <t xml:space="preserve">Detector de tensão: Tensão de Operação: 90v a 1000v Ac;  frequência de Operação: 48hz a 62hz;  indicador de Tensão: Led e Buzina. alimentação: 2 Pilhas 1,5v Tipo Aaa;  dimensões: 153(a) X 25(l) X 18(p) Mm; segurança Iec/iec61010 Cat Ii 1000v; </t>
  </si>
  <si>
    <t xml:space="preserve">Enxada com cabo, olho oval, dimensões 190x205mm. Ref. Tramontina, equivalente ou de melhor qualidade. </t>
  </si>
  <si>
    <t xml:space="preserve">Escada de fibra de vidro Extensível Vazada, 6 Metros, 19 Degraus Tipo D. </t>
  </si>
  <si>
    <t xml:space="preserve">Escada Multifuncional 4x3 em Aço e Alumínio 12 Degraus. </t>
  </si>
  <si>
    <t xml:space="preserve">Escova de aço com cabo madeira, dimensões 27x4cm. </t>
  </si>
  <si>
    <t xml:space="preserve">Espátula em aço inox, dimensões 10cm. Ref. Atlas, equivalente ou de melhor qualidade. </t>
  </si>
  <si>
    <t xml:space="preserve">Esquadro de alumínio 12", com graduação em milímetros e polegadas </t>
  </si>
  <si>
    <t xml:space="preserve">Facão para mato 20", cabo de madeira. Ref. Tramontina, equivalente ou de melhor qualidade. </t>
  </si>
  <si>
    <t xml:space="preserve">Ferro de soldar; </t>
  </si>
  <si>
    <t xml:space="preserve"> Formões em aço cromo vanádio, tamanhos 3/8" a 1" (Jogo com 5 unidades, no mínimo). Ref. Tramontina, equivalente ou de melhor qualidade.</t>
  </si>
  <si>
    <t xml:space="preserve">Furadeira de impacto elétrica 220v, com mandril de 1/2", mínimo 800w, reversível e eletrônica (variação de velocidade). Ref. Bosh, equivalente ou de melhor qualidade. </t>
  </si>
  <si>
    <t xml:space="preserve">Furadeira/Parafusadeira (bateria). </t>
  </si>
  <si>
    <t>Grampeador de pressão tipo “rocama”;</t>
  </si>
  <si>
    <t xml:space="preserve">Guia passa fio de PVC alma de aço 30 metros </t>
  </si>
  <si>
    <t xml:space="preserve">Jogo de Chave canhão 4X 245MM A 7/16X245MM. </t>
  </si>
  <si>
    <t xml:space="preserve">Jogo de Chave canhão c/ cabo e haste isolados 1000V DE 4 A 13MM. </t>
  </si>
  <si>
    <t xml:space="preserve">Jogo de Chave de Estriada de 6MM A 36MM. </t>
  </si>
  <si>
    <t xml:space="preserve">Jogo de ferramentas completo contendo pelo menos os seguintes itens: Alicate corte diagonal 8”, Alicate meia-cana 8”, Alicate bomba d’água10”, Chaves de Fenda: 5,5x75mm, 6,5x100mm, Chaves Fenda Cruzada: nº 1x75mm, nº 2x100mm, Chaves combinadas: 6, a 32mm, Chaves hexagonais: 1,5; 2; 2,5; 3; 4; 5; 5,5; 6 mm. Soquetes e acessórios 1/2”; Soquetes: 10, 11, 12, 13, 14, 15, 17, 18, 19, 20, 21, 22, 23, 24 e 27
mm; Soquete de vela: 16 a 21 mm; Catraca e extensão 5”; Junta universal e cabo T 10”; Soquetes e acessórios 1/4”: Soquetes: 4, 5, 6,
7, 8, 9, 10, 11, 12, 13 e 14 mm;
Catraca e extensão 2” Extensão flexível 6” Junta universal 6” Bits
pontas Fenda: 2 x 3,5; 2 x 4; 5,5,
6,5 e 8 mm; Bits pontas  quadradas: S1, S2, S3; Bits pontas fenda cruzada: 2 x nº 0, 2 x nº 1, 2
x nº 2, 2 x nº 3, 2 x adaptador Bits pontas Hexalobular: T10, T15, T20, T25, T27, T30, T40 Bits
pontas Pozi Drive: PZ1, PZ2, PZ3 Bits pontas Tri-Wing: 1, 2, 3, 4 Bits
pontas hexagonais: 2, 3, 4, 5, 6, 7 Chave combinada de catraca 10 a 32mm; Chave Ajustável Inglesa 18” Chave Ajustável Inglesa 12”; Chave de Cano Americana
36”; Chave de Cano Americana 24”; Chaves Allen com 12 Peças; Jogo Chave Biela tipo L de 10 a 19mm;
</t>
  </si>
  <si>
    <t xml:space="preserve">Lanterna para cabeça de led. </t>
  </si>
  <si>
    <t xml:space="preserve">Lanterna recarregável, mínimo 12 leds. </t>
  </si>
  <si>
    <t xml:space="preserve">Lavadora de Alta Pressão </t>
  </si>
  <si>
    <t xml:space="preserve">Lima chata, bastarda 8", com cabo. </t>
  </si>
  <si>
    <t xml:space="preserve">Luva de segurança isolante de borracha, Classe 0, para alta tensão, Tipo II; Confeccionada em borracha na cor preta de acordo com as normas específicas. </t>
  </si>
  <si>
    <t xml:space="preserve">Mangueira cristal, 5/16" x 20m, para nível. </t>
  </si>
  <si>
    <t xml:space="preserve">Marreta de borracha de 500 gramas </t>
  </si>
  <si>
    <t xml:space="preserve">Marreta em aço com cabo de 2 kg. </t>
  </si>
  <si>
    <t xml:space="preserve">Martelo de borracha com cabo 225gr. </t>
  </si>
  <si>
    <t xml:space="preserve">Martelo tipo unha polido, diâmetro cabeça 25mm, com cabo madeira 30cm. Ref. Tramontina, equivalente ou de melhor qualidade. </t>
  </si>
  <si>
    <t xml:space="preserve">Nível magnético 3 ampolas (0º, 45º e 90º) 18". Ref. Tramontina, equivalente ou de melhor qualidade. </t>
  </si>
  <si>
    <t xml:space="preserve">Pá redonda com cabo, dimensões 260x220mm. Ref. Tramontina, equivalente ou de melhor qualidade. </t>
  </si>
  <si>
    <t xml:space="preserve">Peneira de arame galvanizado, tipo arroz, malha 10 (abertura 2,18mm), diâmetro 70cm. </t>
  </si>
  <si>
    <t xml:space="preserve">Picareta com cabo, ponta e pá larga, dimensões 90 cm. Ref. Tramontina, equivalente ou de melhor qualidade. </t>
  </si>
  <si>
    <t xml:space="preserve">Pistola aplicadora para tubo silicone 9". Ref. Tramontina, equivalente ou de melhor qualidade. </t>
  </si>
  <si>
    <t xml:space="preserve">Plaina elétrica Com empunhadura secundária, para maior controle e segurança.  •                  Especificações Técnicas mínimas:  - Tensão: 220 V
- Potência: 800 W
- Capacidade máxima de corte: Largura: 82 mm
Profundidade: 3 mm
- Rotação a vazio: 1.600 rpm
- Corrente (A): 3,6 </t>
  </si>
  <si>
    <t xml:space="preserve">Ponteiro metálico redondo manual para concreto 10". Ref. Irwin, equivalente ou de melhor qualidade. </t>
  </si>
  <si>
    <t xml:space="preserve">Rebitador manual 10". Corpo, fuso e ponteiras em aço especial. </t>
  </si>
  <si>
    <t xml:space="preserve">Régua de alumínio para pedreiro 2m. </t>
  </si>
  <si>
    <t xml:space="preserve">Serra circular elétrica bivolt, com disco de 7.1/4" para madeira, mínimo 1800w. Ref. Bosh, equivalente ou de melhor qualidade. </t>
  </si>
  <si>
    <t xml:space="preserve">Serrote universal profissional 24", 7 dentes por polegada. Ref.  Tramontina, equivalente ou de
melhor qualidade </t>
  </si>
  <si>
    <t xml:space="preserve">Sugador de soldas; </t>
  </si>
  <si>
    <t xml:space="preserve">Talhadeira metálica, chata 10", Ref. Irwin, equivalente ou de melhor qualidade. </t>
  </si>
  <si>
    <t xml:space="preserve">Torquês armador em aço 30cm. </t>
  </si>
  <si>
    <t xml:space="preserve">Trena de 50 metros; </t>
  </si>
  <si>
    <t xml:space="preserve">Trena em fita aço 10m, com trava. Ref. Starret, equivalente ou de melhor qualidade. </t>
  </si>
  <si>
    <t xml:space="preserve">Lâminas para Arco de serra fixo 12”, </t>
  </si>
  <si>
    <t xml:space="preserve">Camiseta, manga curta, em malha de algodão, na cor e/ou com a logo padrão da empresa contratada. </t>
  </si>
  <si>
    <r>
      <t>Camiseta, </t>
    </r>
    <r>
      <rPr>
        <b/>
        <sz val="8"/>
        <color rgb="FF000000"/>
        <rFont val="Arial"/>
        <family val="2"/>
      </rPr>
      <t>manga longa</t>
    </r>
    <r>
      <rPr>
        <sz val="8"/>
        <color rgb="FF000000"/>
        <rFont val="Arial"/>
        <family val="2"/>
      </rPr>
      <t>, em malha de algodão, na cor e/ou com a logo padrão da empresa contratada.</t>
    </r>
  </si>
  <si>
    <t xml:space="preserve">Calça em brim reforçado, com elástico na cintura, bolsos na frente e atrás, em tamanho adequado para cada colaborador, na cor ou com a logo padrão da empresa contratada. </t>
  </si>
  <si>
    <t xml:space="preserve">Botina de segurança com elástico lateral coberto com solado emborrachado antiderrapante </t>
  </si>
  <si>
    <t xml:space="preserve">Meia, com mínimo de 65% em algodão, cano médio, na cor preta ou azul marinho, em tamanho adequado para cada colaborador. </t>
  </si>
  <si>
    <t xml:space="preserve">Cordão para crachá, com presilha tipo jacaré, metálica. </t>
  </si>
  <si>
    <t xml:space="preserve">Crachá em PVC, com furo ovóide na parte superior para presilha do cordão, com logotipo da empresa contratada, contendo as seguintes informações: foto recente, nome e cargo do colaborador. </t>
  </si>
  <si>
    <t xml:space="preserve">Utensílios e Materiais </t>
  </si>
  <si>
    <t>EPI'S</t>
  </si>
  <si>
    <t>Boné tipo árabe, com proteção de nuca</t>
  </si>
  <si>
    <t xml:space="preserve">Capa de chuva, com capuz </t>
  </si>
  <si>
    <t xml:space="preserve">Capacete de segurança, tipo boné com aba frontal, com carneira e </t>
  </si>
  <si>
    <t xml:space="preserve">Cinturão de segurança com Talabarte tipo Y, com absorvedor de impacto, com duas argorlas com abertura de  55 mm e uma com abertura de 20 </t>
  </si>
  <si>
    <t xml:space="preserve">Luva em couro bovino tipo raspa 15 </t>
  </si>
  <si>
    <t xml:space="preserve">Luvas de segurança em algodão e  poliéster, com revestimento em látex </t>
  </si>
  <si>
    <t xml:space="preserve">Máscara de segurança para pó, peça  semi-facial filtrante </t>
  </si>
  <si>
    <t xml:space="preserve">Máscara de proteção respiratória  com filtro de carvão ativado para uso </t>
  </si>
  <si>
    <t xml:space="preserve">Óculos de segurança </t>
  </si>
  <si>
    <t xml:space="preserve">Protetor auditivo de segurança, tipo plug de três flanges </t>
  </si>
  <si>
    <t xml:space="preserve">Protetor facial (para capacete) </t>
  </si>
  <si>
    <t xml:space="preserve">Protetor lombar </t>
  </si>
  <si>
    <t xml:space="preserve">Luvas com isolamento elétrico </t>
  </si>
  <si>
    <t xml:space="preserve">Bota de segurança cano longo tipo  PVC impermeável </t>
  </si>
  <si>
    <t>Valor proposto por posto</t>
  </si>
  <si>
    <t>Quantidade de funcionarios</t>
  </si>
  <si>
    <t>VALOR R$</t>
  </si>
  <si>
    <t>Valor anual do serviço</t>
  </si>
  <si>
    <t xml:space="preserve"> (BASE DE CALCULO MODULO I )</t>
  </si>
  <si>
    <t xml:space="preserve"> Substituto nas Ausências Legais</t>
  </si>
  <si>
    <t>BC= Base de cálculo (Módulo 1)</t>
  </si>
  <si>
    <t>LICITAÇÃO 09/2019</t>
  </si>
  <si>
    <t>Valor anual por posto de trabalho</t>
  </si>
  <si>
    <t>UTENSÍLIOS E MATERIAIS</t>
  </si>
  <si>
    <t xml:space="preserve">13 (Décimo-terceiro) salário   </t>
  </si>
  <si>
    <t xml:space="preserve">Férias e Adicional de Férias </t>
  </si>
  <si>
    <r>
      <t xml:space="preserve">Nota 1: Os percentuais dos encargos previdenciários, do FGTS e demais contribuições são aqueles estabelecidos pela legislação vigente;
Nota 2: O SAT a depender do grau de risco do serviço irá variar entre 1%, para risco leve, de 2% para risco médio, e de 3% para risco grave;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1"/>
      </rPr>
      <t/>
    </r>
  </si>
  <si>
    <t xml:space="preserve">Aviso Prévio Indenizado </t>
  </si>
  <si>
    <t xml:space="preserve">Multa do FGTS  sobre o Aviso Prévio Indenizado </t>
  </si>
  <si>
    <t xml:space="preserve">Aviso Prévio Trabalhado </t>
  </si>
  <si>
    <t xml:space="preserve">Multa do FGTS  sobre o Aviso Prévio Trabalhado. </t>
  </si>
  <si>
    <r>
      <t xml:space="preserve">Substituto na cobertura de Ausências Legais    </t>
    </r>
    <r>
      <rPr>
        <sz val="10"/>
        <color rgb="FFFF0000"/>
        <rFont val="Times New Roman"/>
        <family val="1"/>
        <charset val="1"/>
      </rPr>
      <t xml:space="preserve"> </t>
    </r>
  </si>
  <si>
    <t xml:space="preserve">Substituto na cobertura de Licença Paternidade </t>
  </si>
  <si>
    <t xml:space="preserve">Substituto na cobertura de Ausência por Acidente de Trabalho </t>
  </si>
  <si>
    <t xml:space="preserve">Substituto na cobertura de Afastamento Maternidade  </t>
  </si>
  <si>
    <t>Auxiliar de Manutenção</t>
  </si>
  <si>
    <t>AMAJARI</t>
  </si>
  <si>
    <t>LICITAÇÃO Nº 11/2021</t>
  </si>
  <si>
    <t>UNIDADE : AMAJARI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</si>
</sst>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_-&quot;R$ &quot;* #,##0.00_-;&quot;-R$ &quot;* #,##0.00_-;_-&quot;R$ &quot;* \-??_-;_-@_-"/>
    <numFmt numFmtId="167" formatCode="[$-416]d/m/yyyy"/>
    <numFmt numFmtId="168" formatCode="&quot;R$ &quot;#,##0.00_);[Red]&quot;(R$ &quot;#,##0.00\)"/>
    <numFmt numFmtId="169" formatCode="0.000%"/>
    <numFmt numFmtId="170" formatCode="_-* #,##0.00_-;\-* #,##0.00_-;_-* \-??_-;_-@_-"/>
    <numFmt numFmtId="171" formatCode="0.000000"/>
    <numFmt numFmtId="172" formatCode="_-&quot;R$ &quot;* #,##0.00_-;&quot;-R$ &quot;* #,##0.00_-;_-&quot;R$ &quot;* \-??????_-;_-@_-"/>
    <numFmt numFmtId="173" formatCode="_-* #,##0.000000_-;\-* #,##0.000000_-;_-* \-??_-;_-@_-"/>
    <numFmt numFmtId="174" formatCode="_(* #,##0_);_(* \(#,##0\);_(* \-??_);_(@_)"/>
    <numFmt numFmtId="175" formatCode="_(* 0.00%_);_(* \(0.00%\);_(* \-??_);_(@_)"/>
    <numFmt numFmtId="176" formatCode="#,##0.00;[Red]#,##0.00"/>
  </numFmts>
  <fonts count="27">
    <font>
      <sz val="10"/>
      <name val="Arial"/>
      <family val="2"/>
      <charset val="1"/>
    </font>
    <font>
      <u/>
      <sz val="8.8000000000000007"/>
      <color rgb="FF0000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0"/>
      <name val="Times New Roman"/>
      <family val="1"/>
      <charset val="1"/>
    </font>
    <font>
      <b/>
      <u/>
      <sz val="1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0"/>
      <color rgb="FF000000"/>
      <name val="Arial1"/>
      <charset val="1"/>
    </font>
    <font>
      <sz val="10"/>
      <color rgb="FF000000"/>
      <name val="Arial1"/>
      <charset val="1"/>
    </font>
    <font>
      <sz val="9"/>
      <color rgb="FF000000"/>
      <name val="Arial1"/>
      <charset val="1"/>
    </font>
    <font>
      <sz val="6"/>
      <color rgb="FFFF0000"/>
      <name val="Arial1"/>
      <charset val="1"/>
    </font>
    <font>
      <b/>
      <sz val="6"/>
      <color rgb="FFFF0000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1"/>
      <name val="Arial"/>
      <family val="2"/>
      <charset val="1"/>
    </font>
    <font>
      <sz val="12"/>
      <color rgb="FF000000"/>
      <name val="Times New Roman"/>
      <family val="1"/>
      <charset val="1"/>
    </font>
    <font>
      <sz val="10"/>
      <name val="Arial"/>
      <family val="2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F2F2F2"/>
      </patternFill>
    </fill>
    <fill>
      <patternFill patternType="solid">
        <fgColor rgb="FF9BBB59"/>
        <bgColor rgb="FF969696"/>
      </patternFill>
    </fill>
    <fill>
      <patternFill patternType="solid">
        <fgColor rgb="FFB7DEE8"/>
        <bgColor rgb="FFDDDDDD"/>
      </patternFill>
    </fill>
    <fill>
      <patternFill patternType="solid">
        <fgColor rgb="FF77933C"/>
        <bgColor rgb="FF808080"/>
      </patternFill>
    </fill>
    <fill>
      <patternFill patternType="solid">
        <fgColor rgb="FFFFC000"/>
        <bgColor rgb="FFFF9900"/>
      </patternFill>
    </fill>
    <fill>
      <patternFill patternType="solid">
        <fgColor rgb="FF93CDDD"/>
        <bgColor rgb="FFB7DEE8"/>
      </patternFill>
    </fill>
    <fill>
      <patternFill patternType="solid">
        <fgColor rgb="FFEEECE1"/>
        <bgColor rgb="FFEDEDED"/>
      </patternFill>
    </fill>
    <fill>
      <patternFill patternType="solid">
        <fgColor rgb="FF00B0F0"/>
        <bgColor rgb="FF33CCCC"/>
      </patternFill>
    </fill>
    <fill>
      <patternFill patternType="solid">
        <fgColor rgb="FF558ED5"/>
        <bgColor rgb="FF80808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70" fontId="24" fillId="0" borderId="0" applyBorder="0" applyProtection="0"/>
    <xf numFmtId="166" fontId="24" fillId="0" borderId="0" applyBorder="0" applyProtection="0"/>
    <xf numFmtId="9" fontId="24" fillId="0" borderId="0" applyBorder="0" applyProtection="0"/>
    <xf numFmtId="0" fontId="1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24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  <xf numFmtId="165" fontId="24" fillId="0" borderId="0" applyBorder="0" applyProtection="0"/>
  </cellStyleXfs>
  <cellXfs count="327">
    <xf numFmtId="0" fontId="0" fillId="0" borderId="0" xfId="0"/>
    <xf numFmtId="0" fontId="7" fillId="0" borderId="0" xfId="0" applyFont="1"/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7" fillId="0" borderId="1" xfId="0" applyFont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distributed" wrapText="1"/>
    </xf>
    <xf numFmtId="168" fontId="7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167" fontId="7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/>
    <xf numFmtId="166" fontId="7" fillId="0" borderId="1" xfId="2" applyFont="1" applyBorder="1" applyAlignment="1" applyProtection="1"/>
    <xf numFmtId="10" fontId="7" fillId="0" borderId="1" xfId="17" applyNumberFormat="1" applyFont="1" applyBorder="1" applyAlignment="1" applyProtection="1">
      <alignment horizontal="center"/>
    </xf>
    <xf numFmtId="166" fontId="7" fillId="0" borderId="0" xfId="2" applyFont="1" applyBorder="1" applyAlignment="1" applyProtection="1"/>
    <xf numFmtId="0" fontId="7" fillId="0" borderId="0" xfId="0" applyFont="1" applyBorder="1"/>
    <xf numFmtId="10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/>
    <xf numFmtId="10" fontId="7" fillId="0" borderId="0" xfId="3" applyNumberFormat="1" applyFont="1" applyBorder="1" applyAlignment="1" applyProtection="1"/>
    <xf numFmtId="10" fontId="7" fillId="5" borderId="1" xfId="0" applyNumberFormat="1" applyFont="1" applyFill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10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166" fontId="4" fillId="6" borderId="7" xfId="0" applyNumberFormat="1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6" borderId="1" xfId="0" applyFont="1" applyFill="1" applyBorder="1" applyAlignment="1">
      <alignment horizontal="center"/>
    </xf>
    <xf numFmtId="164" fontId="10" fillId="0" borderId="0" xfId="8" applyFont="1" applyBorder="1" applyAlignment="1" applyProtection="1"/>
    <xf numFmtId="166" fontId="7" fillId="0" borderId="0" xfId="0" applyNumberFormat="1" applyFont="1" applyBorder="1"/>
    <xf numFmtId="169" fontId="7" fillId="7" borderId="1" xfId="0" applyNumberFormat="1" applyFont="1" applyFill="1" applyBorder="1" applyAlignment="1">
      <alignment horizontal="center"/>
    </xf>
    <xf numFmtId="170" fontId="7" fillId="0" borderId="0" xfId="0" applyNumberFormat="1" applyFont="1"/>
    <xf numFmtId="10" fontId="4" fillId="0" borderId="8" xfId="0" applyNumberFormat="1" applyFont="1" applyBorder="1" applyAlignment="1">
      <alignment horizontal="center"/>
    </xf>
    <xf numFmtId="2" fontId="4" fillId="0" borderId="8" xfId="0" applyNumberFormat="1" applyFont="1" applyBorder="1"/>
    <xf numFmtId="10" fontId="4" fillId="6" borderId="1" xfId="0" applyNumberFormat="1" applyFont="1" applyFill="1" applyBorder="1" applyAlignment="1">
      <alignment horizontal="center"/>
    </xf>
    <xf numFmtId="2" fontId="7" fillId="5" borderId="1" xfId="0" applyNumberFormat="1" applyFont="1" applyFill="1" applyBorder="1" applyAlignment="1">
      <alignment horizontal="right"/>
    </xf>
    <xf numFmtId="2" fontId="7" fillId="2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0" fontId="10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4" borderId="7" xfId="0" applyFont="1" applyFill="1" applyBorder="1" applyAlignment="1">
      <alignment vertical="top"/>
    </xf>
    <xf numFmtId="166" fontId="4" fillId="2" borderId="7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10" fontId="7" fillId="8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vertical="center"/>
    </xf>
    <xf numFmtId="10" fontId="7" fillId="0" borderId="0" xfId="0" applyNumberFormat="1" applyFont="1" applyBorder="1"/>
    <xf numFmtId="10" fontId="7" fillId="7" borderId="1" xfId="0" applyNumberFormat="1" applyFont="1" applyFill="1" applyBorder="1" applyAlignment="1">
      <alignment horizontal="center" vertical="center"/>
    </xf>
    <xf numFmtId="10" fontId="7" fillId="0" borderId="0" xfId="3" applyNumberFormat="1" applyFont="1" applyBorder="1" applyAlignment="1" applyProtection="1">
      <alignment horizontal="left"/>
    </xf>
    <xf numFmtId="0" fontId="0" fillId="0" borderId="0" xfId="0" applyFont="1" applyAlignment="1">
      <alignment horizontal="left"/>
    </xf>
    <xf numFmtId="10" fontId="7" fillId="8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/>
    <xf numFmtId="1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vertical="center"/>
    </xf>
    <xf numFmtId="0" fontId="4" fillId="9" borderId="1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0" fontId="4" fillId="0" borderId="10" xfId="0" applyNumberFormat="1" applyFont="1" applyBorder="1" applyAlignment="1">
      <alignment horizontal="center"/>
    </xf>
    <xf numFmtId="2" fontId="4" fillId="0" borderId="7" xfId="0" applyNumberFormat="1" applyFont="1" applyBorder="1"/>
    <xf numFmtId="0" fontId="11" fillId="4" borderId="15" xfId="0" applyFont="1" applyFill="1" applyBorder="1" applyAlignment="1">
      <alignment vertical="center"/>
    </xf>
    <xf numFmtId="166" fontId="11" fillId="4" borderId="17" xfId="0" applyNumberFormat="1" applyFont="1" applyFill="1" applyBorder="1" applyAlignment="1">
      <alignment vertical="center"/>
    </xf>
    <xf numFmtId="10" fontId="7" fillId="0" borderId="1" xfId="0" applyNumberFormat="1" applyFont="1" applyBorder="1" applyAlignment="1"/>
    <xf numFmtId="10" fontId="12" fillId="2" borderId="6" xfId="0" applyNumberFormat="1" applyFont="1" applyFill="1" applyBorder="1" applyAlignment="1">
      <alignment horizontal="center" vertical="center"/>
    </xf>
    <xf numFmtId="10" fontId="12" fillId="0" borderId="19" xfId="0" applyNumberFormat="1" applyFont="1" applyBorder="1" applyAlignment="1">
      <alignment horizontal="center" vertical="center"/>
    </xf>
    <xf numFmtId="10" fontId="12" fillId="0" borderId="20" xfId="0" applyNumberFormat="1" applyFont="1" applyBorder="1" applyAlignment="1">
      <alignment vertical="center"/>
    </xf>
    <xf numFmtId="10" fontId="12" fillId="2" borderId="21" xfId="0" applyNumberFormat="1" applyFont="1" applyFill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10" fontId="12" fillId="0" borderId="21" xfId="0" applyNumberFormat="1" applyFont="1" applyBorder="1" applyAlignment="1">
      <alignment horizontal="center" vertical="center"/>
    </xf>
    <xf numFmtId="171" fontId="7" fillId="0" borderId="0" xfId="0" applyNumberFormat="1" applyFont="1"/>
    <xf numFmtId="10" fontId="12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10" fontId="12" fillId="0" borderId="17" xfId="0" applyNumberFormat="1" applyFont="1" applyBorder="1" applyAlignment="1">
      <alignment vertical="center"/>
    </xf>
    <xf numFmtId="166" fontId="7" fillId="0" borderId="0" xfId="0" applyNumberFormat="1" applyFont="1"/>
    <xf numFmtId="172" fontId="7" fillId="0" borderId="0" xfId="0" applyNumberFormat="1" applyFont="1"/>
    <xf numFmtId="10" fontId="12" fillId="0" borderId="6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2" fontId="7" fillId="0" borderId="0" xfId="0" applyNumberFormat="1" applyFont="1"/>
    <xf numFmtId="10" fontId="7" fillId="0" borderId="1" xfId="17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0" fontId="12" fillId="0" borderId="0" xfId="0" applyNumberFormat="1" applyFont="1" applyBorder="1" applyAlignment="1">
      <alignment horizontal="center" vertical="center"/>
    </xf>
    <xf numFmtId="10" fontId="12" fillId="0" borderId="0" xfId="0" applyNumberFormat="1" applyFont="1" applyBorder="1" applyAlignment="1">
      <alignment vertical="center"/>
    </xf>
    <xf numFmtId="173" fontId="14" fillId="0" borderId="0" xfId="1" applyNumberFormat="1" applyFont="1" applyBorder="1" applyAlignment="1" applyProtection="1">
      <alignment horizontal="center" vertical="center"/>
    </xf>
    <xf numFmtId="2" fontId="15" fillId="0" borderId="0" xfId="0" applyNumberFormat="1" applyFont="1" applyBorder="1"/>
    <xf numFmtId="164" fontId="4" fillId="0" borderId="0" xfId="8" applyFont="1" applyBorder="1" applyAlignment="1" applyProtection="1"/>
    <xf numFmtId="166" fontId="4" fillId="0" borderId="1" xfId="2" applyFont="1" applyBorder="1" applyAlignment="1" applyProtection="1"/>
    <xf numFmtId="0" fontId="4" fillId="0" borderId="3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7" fillId="0" borderId="25" xfId="0" applyFont="1" applyBorder="1" applyAlignment="1"/>
    <xf numFmtId="0" fontId="7" fillId="0" borderId="23" xfId="0" applyFont="1" applyBorder="1" applyAlignment="1"/>
    <xf numFmtId="2" fontId="7" fillId="0" borderId="26" xfId="0" applyNumberFormat="1" applyFont="1" applyBorder="1"/>
    <xf numFmtId="0" fontId="7" fillId="0" borderId="10" xfId="0" applyFont="1" applyBorder="1" applyAlignment="1"/>
    <xf numFmtId="0" fontId="7" fillId="0" borderId="27" xfId="0" applyFont="1" applyBorder="1" applyAlignment="1"/>
    <xf numFmtId="2" fontId="7" fillId="0" borderId="28" xfId="0" applyNumberFormat="1" applyFont="1" applyBorder="1"/>
    <xf numFmtId="0" fontId="4" fillId="0" borderId="10" xfId="0" applyFont="1" applyBorder="1" applyAlignment="1"/>
    <xf numFmtId="0" fontId="4" fillId="0" borderId="27" xfId="0" applyFont="1" applyBorder="1" applyAlignment="1"/>
    <xf numFmtId="0" fontId="7" fillId="0" borderId="31" xfId="0" applyFont="1" applyBorder="1" applyAlignment="1"/>
    <xf numFmtId="0" fontId="7" fillId="0" borderId="30" xfId="0" applyFont="1" applyBorder="1" applyAlignment="1"/>
    <xf numFmtId="2" fontId="7" fillId="0" borderId="32" xfId="0" applyNumberFormat="1" applyFont="1" applyBorder="1"/>
    <xf numFmtId="2" fontId="4" fillId="0" borderId="34" xfId="0" applyNumberFormat="1" applyFont="1" applyBorder="1"/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2" fontId="7" fillId="0" borderId="37" xfId="0" applyNumberFormat="1" applyFont="1" applyBorder="1"/>
    <xf numFmtId="0" fontId="7" fillId="0" borderId="38" xfId="0" applyFont="1" applyBorder="1" applyAlignment="1">
      <alignment horizontal="center"/>
    </xf>
    <xf numFmtId="2" fontId="7" fillId="0" borderId="39" xfId="0" applyNumberFormat="1" applyFont="1" applyBorder="1"/>
    <xf numFmtId="2" fontId="8" fillId="0" borderId="1" xfId="0" applyNumberFormat="1" applyFont="1" applyBorder="1" applyAlignment="1">
      <alignment vertical="center"/>
    </xf>
    <xf numFmtId="0" fontId="4" fillId="0" borderId="0" xfId="0" applyFont="1"/>
    <xf numFmtId="10" fontId="16" fillId="4" borderId="1" xfId="9" applyNumberFormat="1" applyFont="1" applyFill="1" applyBorder="1" applyAlignment="1" applyProtection="1">
      <alignment horizontal="right" vertical="center" wrapText="1"/>
    </xf>
    <xf numFmtId="166" fontId="24" fillId="0" borderId="0" xfId="2" applyBorder="1" applyAlignment="1" applyProtection="1"/>
    <xf numFmtId="165" fontId="17" fillId="0" borderId="1" xfId="20" applyFont="1" applyBorder="1" applyAlignment="1" applyProtection="1">
      <alignment vertical="top"/>
    </xf>
    <xf numFmtId="165" fontId="16" fillId="0" borderId="1" xfId="20" applyFont="1" applyBorder="1" applyAlignment="1" applyProtection="1">
      <alignment vertical="center"/>
    </xf>
    <xf numFmtId="0" fontId="17" fillId="0" borderId="0" xfId="13" applyFont="1" applyBorder="1" applyAlignment="1" applyProtection="1">
      <alignment vertical="center"/>
    </xf>
    <xf numFmtId="0" fontId="17" fillId="0" borderId="0" xfId="13" applyFont="1" applyAlignment="1" applyProtection="1">
      <alignment vertical="center"/>
    </xf>
    <xf numFmtId="0" fontId="17" fillId="0" borderId="0" xfId="13" applyFont="1" applyAlignment="1" applyProtection="1">
      <alignment horizontal="center" vertical="center"/>
    </xf>
    <xf numFmtId="0" fontId="19" fillId="0" borderId="0" xfId="13" applyFont="1" applyBorder="1" applyAlignment="1" applyProtection="1">
      <alignment vertical="center"/>
    </xf>
    <xf numFmtId="0" fontId="17" fillId="0" borderId="4" xfId="13" applyFont="1" applyBorder="1" applyAlignment="1" applyProtection="1">
      <alignment vertical="center"/>
    </xf>
    <xf numFmtId="0" fontId="18" fillId="0" borderId="4" xfId="13" applyFont="1" applyBorder="1" applyAlignment="1" applyProtection="1">
      <alignment vertical="center"/>
    </xf>
    <xf numFmtId="0" fontId="18" fillId="0" borderId="4" xfId="13" applyFont="1" applyBorder="1" applyAlignment="1" applyProtection="1">
      <alignment horizontal="center" vertical="center"/>
    </xf>
    <xf numFmtId="0" fontId="19" fillId="0" borderId="4" xfId="13" applyFont="1" applyBorder="1" applyAlignment="1" applyProtection="1">
      <alignment vertical="center"/>
    </xf>
    <xf numFmtId="0" fontId="16" fillId="0" borderId="6" xfId="13" applyFont="1" applyBorder="1" applyAlignment="1" applyProtection="1">
      <alignment vertical="center"/>
    </xf>
    <xf numFmtId="0" fontId="16" fillId="0" borderId="10" xfId="13" applyFont="1" applyBorder="1" applyAlignment="1" applyProtection="1">
      <alignment vertical="center"/>
    </xf>
    <xf numFmtId="0" fontId="16" fillId="0" borderId="10" xfId="13" applyFont="1" applyBorder="1" applyAlignment="1" applyProtection="1">
      <alignment horizontal="center" vertical="center"/>
    </xf>
    <xf numFmtId="0" fontId="16" fillId="0" borderId="7" xfId="13" applyFont="1" applyBorder="1" applyAlignment="1" applyProtection="1">
      <alignment vertical="center"/>
    </xf>
    <xf numFmtId="10" fontId="16" fillId="6" borderId="5" xfId="13" applyNumberFormat="1" applyFont="1" applyFill="1" applyBorder="1" applyAlignment="1" applyProtection="1">
      <alignment horizontal="center" vertical="center" wrapText="1"/>
    </xf>
    <xf numFmtId="0" fontId="16" fillId="6" borderId="21" xfId="13" applyFont="1" applyFill="1" applyBorder="1" applyAlignment="1" applyProtection="1">
      <alignment vertical="center" wrapText="1"/>
    </xf>
    <xf numFmtId="0" fontId="16" fillId="6" borderId="5" xfId="13" applyFont="1" applyFill="1" applyBorder="1" applyAlignment="1" applyProtection="1">
      <alignment horizontal="center" vertical="center" wrapText="1"/>
    </xf>
    <xf numFmtId="0" fontId="16" fillId="6" borderId="1" xfId="13" applyFont="1" applyFill="1" applyBorder="1" applyAlignment="1" applyProtection="1">
      <alignment horizontal="center" vertical="center" wrapText="1"/>
    </xf>
    <xf numFmtId="10" fontId="16" fillId="6" borderId="15" xfId="13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6" xfId="13" applyFont="1" applyBorder="1" applyAlignment="1" applyProtection="1">
      <alignment vertical="top" wrapText="1"/>
      <protection locked="0"/>
    </xf>
    <xf numFmtId="0" fontId="17" fillId="0" borderId="10" xfId="13" applyFont="1" applyBorder="1" applyAlignment="1" applyProtection="1">
      <alignment horizontal="center" vertical="center" wrapText="1"/>
      <protection locked="0"/>
    </xf>
    <xf numFmtId="0" fontId="17" fillId="0" borderId="1" xfId="13" applyFont="1" applyBorder="1" applyAlignment="1" applyProtection="1">
      <alignment horizontal="center" vertical="center" wrapText="1"/>
      <protection locked="0"/>
    </xf>
    <xf numFmtId="166" fontId="17" fillId="0" borderId="1" xfId="2" applyFont="1" applyBorder="1" applyAlignment="1" applyProtection="1">
      <alignment vertical="center"/>
      <protection locked="0"/>
    </xf>
    <xf numFmtId="166" fontId="17" fillId="0" borderId="1" xfId="2" applyFont="1" applyBorder="1" applyAlignment="1" applyProtection="1">
      <alignment vertical="top"/>
    </xf>
    <xf numFmtId="0" fontId="0" fillId="0" borderId="3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166" fontId="17" fillId="0" borderId="1" xfId="2" applyFont="1" applyBorder="1" applyAlignment="1" applyProtection="1">
      <alignment horizontal="center" vertical="center"/>
      <protection locked="0"/>
    </xf>
    <xf numFmtId="0" fontId="17" fillId="0" borderId="0" xfId="13" applyFont="1" applyBorder="1" applyAlignment="1" applyProtection="1">
      <alignment vertical="top"/>
    </xf>
    <xf numFmtId="4" fontId="0" fillId="0" borderId="42" xfId="0" applyNumberFormat="1" applyFont="1" applyBorder="1" applyAlignment="1">
      <alignment horizontal="center" vertical="center" wrapText="1"/>
    </xf>
    <xf numFmtId="166" fontId="17" fillId="0" borderId="1" xfId="2" applyFont="1" applyBorder="1" applyAlignment="1" applyProtection="1">
      <alignment vertical="top"/>
      <protection locked="0"/>
    </xf>
    <xf numFmtId="0" fontId="17" fillId="0" borderId="6" xfId="13" applyFont="1" applyBorder="1" applyAlignment="1" applyProtection="1">
      <alignment horizontal="left" vertical="top" wrapText="1"/>
      <protection locked="0"/>
    </xf>
    <xf numFmtId="165" fontId="16" fillId="6" borderId="1" xfId="22" applyFont="1" applyFill="1" applyBorder="1" applyAlignment="1" applyProtection="1">
      <alignment vertical="center"/>
    </xf>
    <xf numFmtId="165" fontId="16" fillId="0" borderId="1" xfId="22" applyFont="1" applyBorder="1" applyAlignment="1" applyProtection="1">
      <alignment horizontal="left" vertical="center"/>
    </xf>
    <xf numFmtId="174" fontId="16" fillId="0" borderId="1" xfId="22" applyNumberFormat="1" applyFont="1" applyBorder="1" applyAlignment="1" applyProtection="1">
      <alignment vertical="center"/>
    </xf>
    <xf numFmtId="0" fontId="16" fillId="0" borderId="1" xfId="13" applyFont="1" applyBorder="1" applyAlignment="1" applyProtection="1">
      <alignment vertical="center" wrapText="1"/>
    </xf>
    <xf numFmtId="165" fontId="17" fillId="0" borderId="1" xfId="22" applyFont="1" applyBorder="1" applyAlignment="1" applyProtection="1">
      <alignment vertical="center"/>
    </xf>
    <xf numFmtId="0" fontId="16" fillId="10" borderId="1" xfId="13" applyFont="1" applyFill="1" applyBorder="1" applyAlignment="1" applyProtection="1">
      <alignment vertical="center" wrapText="1"/>
    </xf>
    <xf numFmtId="170" fontId="16" fillId="10" borderId="1" xfId="13" applyNumberFormat="1" applyFont="1" applyFill="1" applyBorder="1" applyAlignment="1" applyProtection="1">
      <alignment vertical="center"/>
    </xf>
    <xf numFmtId="0" fontId="17" fillId="0" borderId="0" xfId="13" applyFont="1" applyAlignment="1" applyProtection="1">
      <alignment vertical="top"/>
    </xf>
    <xf numFmtId="0" fontId="19" fillId="0" borderId="0" xfId="13" applyFont="1" applyBorder="1" applyAlignment="1" applyProtection="1">
      <alignment vertical="center" wrapText="1"/>
    </xf>
    <xf numFmtId="10" fontId="16" fillId="6" borderId="1" xfId="13" applyNumberFormat="1" applyFont="1" applyFill="1" applyBorder="1" applyAlignment="1" applyProtection="1">
      <alignment horizontal="center" vertical="center" wrapText="1"/>
    </xf>
    <xf numFmtId="10" fontId="16" fillId="6" borderId="1" xfId="13" applyNumberFormat="1" applyFont="1" applyFill="1" applyBorder="1" applyAlignment="1" applyProtection="1">
      <alignment horizontal="right" vertical="center" wrapText="1"/>
    </xf>
    <xf numFmtId="0" fontId="17" fillId="0" borderId="1" xfId="13" applyFont="1" applyBorder="1" applyAlignment="1" applyProtection="1">
      <alignment horizontal="center" vertical="center"/>
    </xf>
    <xf numFmtId="0" fontId="17" fillId="0" borderId="1" xfId="13" applyFont="1" applyBorder="1" applyAlignment="1" applyProtection="1">
      <alignment vertical="top" wrapText="1"/>
      <protection locked="0"/>
    </xf>
    <xf numFmtId="166" fontId="17" fillId="6" borderId="43" xfId="2" applyFont="1" applyFill="1" applyBorder="1" applyAlignment="1" applyProtection="1">
      <alignment vertical="top"/>
      <protection locked="0"/>
    </xf>
    <xf numFmtId="165" fontId="17" fillId="6" borderId="44" xfId="22" applyFont="1" applyFill="1" applyBorder="1" applyAlignment="1" applyProtection="1">
      <alignment vertical="top"/>
    </xf>
    <xf numFmtId="175" fontId="16" fillId="10" borderId="1" xfId="13" applyNumberFormat="1" applyFont="1" applyFill="1" applyBorder="1" applyAlignment="1" applyProtection="1">
      <alignment vertical="center"/>
    </xf>
    <xf numFmtId="165" fontId="16" fillId="10" borderId="1" xfId="22" applyFont="1" applyFill="1" applyBorder="1" applyAlignment="1" applyProtection="1">
      <alignment vertical="center"/>
    </xf>
    <xf numFmtId="0" fontId="16" fillId="2" borderId="6" xfId="13" applyFont="1" applyFill="1" applyBorder="1" applyAlignment="1" applyProtection="1">
      <alignment horizontal="center" vertical="center" wrapText="1"/>
    </xf>
    <xf numFmtId="0" fontId="16" fillId="2" borderId="10" xfId="13" applyFont="1" applyFill="1" applyBorder="1" applyAlignment="1" applyProtection="1">
      <alignment horizontal="center" vertical="center" wrapText="1"/>
    </xf>
    <xf numFmtId="175" fontId="16" fillId="2" borderId="10" xfId="13" applyNumberFormat="1" applyFont="1" applyFill="1" applyBorder="1" applyAlignment="1" applyProtection="1">
      <alignment vertical="center"/>
    </xf>
    <xf numFmtId="165" fontId="16" fillId="2" borderId="10" xfId="22" applyFont="1" applyFill="1" applyBorder="1" applyAlignment="1" applyProtection="1">
      <alignment vertical="center"/>
    </xf>
    <xf numFmtId="0" fontId="17" fillId="2" borderId="0" xfId="13" applyFont="1" applyFill="1" applyBorder="1" applyAlignment="1" applyProtection="1">
      <alignment vertical="center"/>
    </xf>
    <xf numFmtId="0" fontId="16" fillId="6" borderId="1" xfId="13" applyFont="1" applyFill="1" applyBorder="1" applyAlignment="1" applyProtection="1">
      <alignment horizontal="center" vertical="center"/>
    </xf>
    <xf numFmtId="166" fontId="16" fillId="6" borderId="7" xfId="13" applyNumberFormat="1" applyFont="1" applyFill="1" applyBorder="1" applyAlignment="1" applyProtection="1">
      <alignment vertical="center" wrapText="1"/>
    </xf>
    <xf numFmtId="165" fontId="16" fillId="6" borderId="7" xfId="22" applyFont="1" applyFill="1" applyBorder="1" applyAlignment="1" applyProtection="1">
      <alignment vertical="center"/>
    </xf>
    <xf numFmtId="174" fontId="16" fillId="0" borderId="7" xfId="22" applyNumberFormat="1" applyFont="1" applyBorder="1" applyAlignment="1" applyProtection="1">
      <alignment vertical="center"/>
    </xf>
    <xf numFmtId="166" fontId="17" fillId="0" borderId="7" xfId="2" applyFont="1" applyBorder="1" applyAlignment="1" applyProtection="1">
      <alignment horizontal="left" vertical="center" wrapText="1"/>
    </xf>
    <xf numFmtId="166" fontId="16" fillId="10" borderId="7" xfId="13" applyNumberFormat="1" applyFont="1" applyFill="1" applyBorder="1" applyAlignment="1" applyProtection="1">
      <alignment horizontal="left" vertical="center" wrapText="1"/>
    </xf>
    <xf numFmtId="0" fontId="5" fillId="2" borderId="0" xfId="12" applyFont="1" applyFill="1"/>
    <xf numFmtId="0" fontId="5" fillId="2" borderId="0" xfId="12" applyFont="1" applyFill="1" applyAlignment="1">
      <alignment horizontal="center"/>
    </xf>
    <xf numFmtId="0" fontId="21" fillId="2" borderId="0" xfId="12" applyFont="1" applyFill="1" applyBorder="1" applyAlignment="1">
      <alignment horizontal="center"/>
    </xf>
    <xf numFmtId="0" fontId="21" fillId="11" borderId="41" xfId="12" applyFont="1" applyFill="1" applyBorder="1" applyAlignment="1">
      <alignment horizontal="center" wrapText="1"/>
    </xf>
    <xf numFmtId="0" fontId="21" fillId="11" borderId="36" xfId="12" applyFont="1" applyFill="1" applyBorder="1" applyAlignment="1">
      <alignment horizontal="center" wrapText="1"/>
    </xf>
    <xf numFmtId="0" fontId="21" fillId="11" borderId="1" xfId="12" applyFont="1" applyFill="1" applyBorder="1" applyAlignment="1">
      <alignment wrapText="1"/>
    </xf>
    <xf numFmtId="176" fontId="22" fillId="0" borderId="0" xfId="0" applyNumberFormat="1" applyFont="1" applyBorder="1" applyAlignment="1">
      <alignment horizontal="center" vertical="center"/>
    </xf>
    <xf numFmtId="0" fontId="23" fillId="2" borderId="38" xfId="12" applyFont="1" applyFill="1" applyBorder="1" applyAlignment="1">
      <alignment horizontal="center"/>
    </xf>
    <xf numFmtId="0" fontId="23" fillId="0" borderId="1" xfId="12" applyFont="1" applyBorder="1" applyAlignment="1">
      <alignment horizontal="left" vertical="center" wrapText="1"/>
    </xf>
    <xf numFmtId="0" fontId="23" fillId="0" borderId="1" xfId="12" applyFont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/>
    </xf>
    <xf numFmtId="166" fontId="24" fillId="0" borderId="1" xfId="2" applyBorder="1" applyAlignment="1" applyProtection="1">
      <alignment vertical="center"/>
    </xf>
    <xf numFmtId="4" fontId="5" fillId="2" borderId="0" xfId="12" applyNumberFormat="1" applyFont="1" applyFill="1"/>
    <xf numFmtId="0" fontId="3" fillId="2" borderId="0" xfId="13" applyFont="1" applyFill="1"/>
    <xf numFmtId="0" fontId="3" fillId="2" borderId="0" xfId="13" applyFont="1" applyFill="1" applyBorder="1" applyAlignment="1">
      <alignment horizontal="center" vertical="center"/>
    </xf>
    <xf numFmtId="0" fontId="3" fillId="2" borderId="0" xfId="11" applyFont="1" applyFill="1" applyBorder="1" applyAlignment="1">
      <alignment vertical="center" wrapText="1"/>
    </xf>
    <xf numFmtId="49" fontId="3" fillId="2" borderId="1" xfId="13" applyNumberFormat="1" applyFont="1" applyFill="1" applyBorder="1" applyAlignment="1">
      <alignment horizontal="center" vertical="center" wrapText="1"/>
    </xf>
    <xf numFmtId="0" fontId="3" fillId="2" borderId="1" xfId="13" applyFont="1" applyFill="1" applyBorder="1" applyAlignment="1">
      <alignment horizontal="center" vertical="center" wrapText="1"/>
    </xf>
    <xf numFmtId="9" fontId="3" fillId="2" borderId="1" xfId="3" applyFont="1" applyFill="1" applyBorder="1" applyAlignment="1" applyProtection="1">
      <alignment horizontal="center" vertical="center" wrapText="1"/>
    </xf>
    <xf numFmtId="49" fontId="3" fillId="2" borderId="7" xfId="13" applyNumberFormat="1" applyFont="1" applyFill="1" applyBorder="1" applyAlignment="1">
      <alignment vertical="center" wrapText="1"/>
    </xf>
    <xf numFmtId="0" fontId="3" fillId="2" borderId="1" xfId="13" applyFont="1" applyFill="1" applyBorder="1" applyAlignment="1"/>
    <xf numFmtId="165" fontId="3" fillId="2" borderId="1" xfId="20" applyFont="1" applyFill="1" applyBorder="1" applyAlignment="1" applyProtection="1"/>
    <xf numFmtId="0" fontId="3" fillId="2" borderId="1" xfId="13" applyFont="1" applyFill="1" applyBorder="1" applyAlignment="1">
      <alignment horizontal="center"/>
    </xf>
    <xf numFmtId="165" fontId="3" fillId="2" borderId="1" xfId="20" applyFont="1" applyFill="1" applyBorder="1" applyAlignment="1" applyProtection="1">
      <alignment vertical="center"/>
    </xf>
    <xf numFmtId="0" fontId="3" fillId="2" borderId="0" xfId="13" applyFont="1" applyFill="1" applyBorder="1" applyAlignment="1">
      <alignment horizontal="center"/>
    </xf>
    <xf numFmtId="164" fontId="3" fillId="2" borderId="0" xfId="6" applyFont="1" applyFill="1" applyBorder="1" applyAlignment="1" applyProtection="1"/>
    <xf numFmtId="0" fontId="3" fillId="2" borderId="0" xfId="13" applyFont="1" applyFill="1" applyBorder="1" applyAlignment="1" applyProtection="1"/>
    <xf numFmtId="0" fontId="3" fillId="2" borderId="1" xfId="13" applyFont="1" applyFill="1" applyBorder="1" applyProtection="1"/>
    <xf numFmtId="164" fontId="3" fillId="2" borderId="1" xfId="6" applyFont="1" applyFill="1" applyBorder="1" applyAlignment="1" applyProtection="1">
      <alignment horizontal="right"/>
      <protection locked="0"/>
    </xf>
    <xf numFmtId="4" fontId="3" fillId="2" borderId="0" xfId="13" applyNumberFormat="1" applyFont="1" applyFill="1" applyBorder="1" applyAlignment="1" applyProtection="1">
      <alignment horizontal="center"/>
      <protection locked="0"/>
    </xf>
    <xf numFmtId="0" fontId="3" fillId="2" borderId="1" xfId="13" applyFont="1" applyFill="1" applyBorder="1" applyAlignment="1" applyProtection="1"/>
    <xf numFmtId="0" fontId="3" fillId="2" borderId="1" xfId="6" applyNumberFormat="1" applyFont="1" applyFill="1" applyBorder="1" applyAlignment="1" applyProtection="1"/>
    <xf numFmtId="4" fontId="3" fillId="2" borderId="0" xfId="13" applyNumberFormat="1" applyFont="1" applyFill="1" applyBorder="1" applyAlignment="1" applyProtection="1"/>
    <xf numFmtId="170" fontId="3" fillId="2" borderId="0" xfId="13" applyNumberFormat="1" applyFont="1" applyFill="1"/>
    <xf numFmtId="164" fontId="3" fillId="2" borderId="1" xfId="6" applyFont="1" applyFill="1" applyBorder="1" applyAlignment="1" applyProtection="1">
      <alignment horizontal="center"/>
      <protection locked="0"/>
    </xf>
    <xf numFmtId="0" fontId="3" fillId="2" borderId="1" xfId="13" applyFont="1" applyFill="1" applyBorder="1" applyAlignment="1" applyProtection="1">
      <alignment horizontal="justify" wrapText="1"/>
    </xf>
    <xf numFmtId="164" fontId="3" fillId="2" borderId="1" xfId="6" applyFont="1" applyFill="1" applyBorder="1" applyAlignment="1" applyProtection="1">
      <alignment horizontal="justify" wrapText="1"/>
    </xf>
    <xf numFmtId="4" fontId="3" fillId="2" borderId="0" xfId="13" applyNumberFormat="1" applyFont="1" applyFill="1" applyBorder="1" applyAlignment="1" applyProtection="1">
      <alignment horizontal="justify" wrapText="1"/>
    </xf>
    <xf numFmtId="0" fontId="3" fillId="2" borderId="0" xfId="13" applyFont="1" applyFill="1" applyAlignment="1">
      <alignment horizontal="justify" wrapText="1"/>
    </xf>
    <xf numFmtId="0" fontId="6" fillId="2" borderId="0" xfId="13" applyFont="1" applyFill="1"/>
    <xf numFmtId="0" fontId="4" fillId="2" borderId="1" xfId="0" applyFont="1" applyFill="1" applyBorder="1" applyAlignment="1">
      <alignment horizontal="center"/>
    </xf>
    <xf numFmtId="0" fontId="25" fillId="0" borderId="46" xfId="0" applyFont="1" applyBorder="1" applyAlignment="1">
      <alignment vertical="center" wrapText="1"/>
    </xf>
    <xf numFmtId="0" fontId="25" fillId="0" borderId="4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43" fontId="7" fillId="0" borderId="0" xfId="0" applyNumberFormat="1" applyFont="1" applyBorder="1"/>
    <xf numFmtId="166" fontId="24" fillId="0" borderId="8" xfId="2" applyBorder="1" applyAlignment="1" applyProtection="1">
      <alignment vertical="center"/>
    </xf>
    <xf numFmtId="43" fontId="5" fillId="2" borderId="0" xfId="12" applyNumberFormat="1" applyFont="1" applyFill="1"/>
    <xf numFmtId="0" fontId="17" fillId="0" borderId="6" xfId="9" applyFont="1" applyBorder="1" applyAlignment="1" applyProtection="1">
      <alignment horizontal="left" vertical="top"/>
    </xf>
    <xf numFmtId="0" fontId="17" fillId="0" borderId="10" xfId="9" applyFont="1" applyBorder="1" applyAlignment="1" applyProtection="1">
      <alignment horizontal="left" vertical="top"/>
    </xf>
    <xf numFmtId="0" fontId="17" fillId="0" borderId="7" xfId="9" applyFont="1" applyBorder="1" applyAlignment="1" applyProtection="1">
      <alignment horizontal="left" vertical="top"/>
    </xf>
    <xf numFmtId="0" fontId="4" fillId="0" borderId="34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0" borderId="3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4" borderId="6" xfId="9" applyFont="1" applyFill="1" applyBorder="1" applyAlignment="1" applyProtection="1">
      <alignment horizontal="center" vertical="center"/>
    </xf>
    <xf numFmtId="0" fontId="16" fillId="4" borderId="10" xfId="9" applyFont="1" applyFill="1" applyBorder="1" applyAlignment="1" applyProtection="1">
      <alignment horizontal="center" vertical="center"/>
    </xf>
    <xf numFmtId="0" fontId="16" fillId="4" borderId="7" xfId="9" applyFont="1" applyFill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10" fontId="12" fillId="0" borderId="1" xfId="3" applyNumberFormat="1" applyFont="1" applyBorder="1" applyAlignment="1" applyProtection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7" fillId="0" borderId="1" xfId="0" applyFont="1" applyBorder="1"/>
    <xf numFmtId="0" fontId="11" fillId="4" borderId="14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distributed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wrapText="1"/>
    </xf>
    <xf numFmtId="0" fontId="4" fillId="2" borderId="13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0" fontId="0" fillId="0" borderId="0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4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10" fillId="2" borderId="1" xfId="0" applyFont="1" applyFill="1" applyBorder="1" applyAlignment="1">
      <alignment horizontal="left" vertical="distributed" wrapText="1"/>
    </xf>
    <xf numFmtId="0" fontId="4" fillId="6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distributed" wrapText="1"/>
    </xf>
    <xf numFmtId="0" fontId="7" fillId="2" borderId="10" xfId="0" applyFont="1" applyFill="1" applyBorder="1" applyAlignment="1">
      <alignment horizontal="left" vertical="distributed" wrapText="1"/>
    </xf>
    <xf numFmtId="0" fontId="7" fillId="2" borderId="7" xfId="0" applyFont="1" applyFill="1" applyBorder="1" applyAlignment="1">
      <alignment horizontal="left" vertical="distributed" wrapText="1"/>
    </xf>
    <xf numFmtId="0" fontId="4" fillId="0" borderId="0" xfId="0" applyFont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0" borderId="4" xfId="0" applyFont="1" applyBorder="1" applyAlignment="1">
      <alignment horizontal="left"/>
    </xf>
    <xf numFmtId="10" fontId="16" fillId="6" borderId="6" xfId="13" applyNumberFormat="1" applyFont="1" applyFill="1" applyBorder="1" applyAlignment="1" applyProtection="1">
      <alignment horizontal="center" vertical="center" wrapText="1"/>
    </xf>
    <xf numFmtId="0" fontId="16" fillId="6" borderId="6" xfId="13" applyFont="1" applyFill="1" applyBorder="1" applyAlignment="1" applyProtection="1">
      <alignment horizontal="center" vertical="center" wrapText="1"/>
    </xf>
    <xf numFmtId="0" fontId="16" fillId="0" borderId="1" xfId="13" applyFont="1" applyBorder="1" applyAlignment="1" applyProtection="1">
      <alignment horizontal="left" vertical="center" wrapText="1"/>
    </xf>
    <xf numFmtId="0" fontId="16" fillId="0" borderId="6" xfId="13" applyFont="1" applyBorder="1" applyAlignment="1" applyProtection="1">
      <alignment horizontal="left" vertical="center" wrapText="1"/>
    </xf>
    <xf numFmtId="0" fontId="16" fillId="0" borderId="10" xfId="13" applyFont="1" applyBorder="1" applyAlignment="1" applyProtection="1">
      <alignment horizontal="left" vertical="center" wrapText="1"/>
    </xf>
    <xf numFmtId="0" fontId="16" fillId="0" borderId="7" xfId="13" applyFont="1" applyBorder="1" applyAlignment="1" applyProtection="1">
      <alignment horizontal="left" vertical="center" wrapText="1"/>
    </xf>
    <xf numFmtId="0" fontId="16" fillId="10" borderId="6" xfId="13" applyFont="1" applyFill="1" applyBorder="1" applyAlignment="1" applyProtection="1">
      <alignment horizontal="left" vertical="center" wrapText="1"/>
    </xf>
    <xf numFmtId="0" fontId="16" fillId="10" borderId="10" xfId="13" applyFont="1" applyFill="1" applyBorder="1" applyAlignment="1" applyProtection="1">
      <alignment horizontal="left" vertical="center" wrapText="1"/>
    </xf>
    <xf numFmtId="0" fontId="16" fillId="10" borderId="7" xfId="13" applyFont="1" applyFill="1" applyBorder="1" applyAlignment="1" applyProtection="1">
      <alignment horizontal="left" vertical="center" wrapText="1"/>
    </xf>
    <xf numFmtId="0" fontId="16" fillId="10" borderId="1" xfId="13" applyFont="1" applyFill="1" applyBorder="1" applyAlignment="1" applyProtection="1">
      <alignment horizontal="center" vertical="center" wrapText="1"/>
    </xf>
    <xf numFmtId="0" fontId="16" fillId="10" borderId="1" xfId="13" applyFont="1" applyFill="1" applyBorder="1" applyAlignment="1" applyProtection="1">
      <alignment horizontal="center" vertical="center"/>
    </xf>
    <xf numFmtId="0" fontId="16" fillId="6" borderId="1" xfId="13" applyFont="1" applyFill="1" applyBorder="1" applyAlignment="1" applyProtection="1">
      <alignment horizontal="center" vertical="center" wrapText="1"/>
    </xf>
    <xf numFmtId="0" fontId="16" fillId="0" borderId="6" xfId="13" applyFont="1" applyBorder="1" applyAlignment="1" applyProtection="1">
      <alignment horizontal="center" vertical="center" wrapText="1"/>
    </xf>
    <xf numFmtId="0" fontId="18" fillId="0" borderId="0" xfId="13" applyFont="1" applyBorder="1" applyAlignment="1" applyProtection="1">
      <alignment horizontal="center" vertical="center"/>
    </xf>
    <xf numFmtId="0" fontId="17" fillId="10" borderId="10" xfId="13" applyFont="1" applyFill="1" applyBorder="1" applyAlignment="1" applyProtection="1">
      <alignment horizontal="center" vertical="center"/>
    </xf>
    <xf numFmtId="0" fontId="16" fillId="0" borderId="1" xfId="13" applyFont="1" applyBorder="1" applyAlignment="1" applyProtection="1">
      <alignment horizontal="center" vertical="center" wrapText="1"/>
    </xf>
    <xf numFmtId="0" fontId="21" fillId="2" borderId="45" xfId="12" applyFont="1" applyFill="1" applyBorder="1" applyAlignment="1">
      <alignment horizontal="center"/>
    </xf>
    <xf numFmtId="0" fontId="21" fillId="2" borderId="11" xfId="12" applyFont="1" applyFill="1" applyBorder="1" applyAlignment="1">
      <alignment horizontal="center"/>
    </xf>
    <xf numFmtId="0" fontId="21" fillId="2" borderId="5" xfId="12" applyFont="1" applyFill="1" applyBorder="1" applyAlignment="1">
      <alignment horizontal="center"/>
    </xf>
    <xf numFmtId="0" fontId="21" fillId="2" borderId="15" xfId="12" applyFont="1" applyFill="1" applyBorder="1" applyAlignment="1">
      <alignment horizontal="center"/>
    </xf>
    <xf numFmtId="0" fontId="5" fillId="2" borderId="6" xfId="12" applyFont="1" applyFill="1" applyBorder="1" applyAlignment="1">
      <alignment horizontal="center"/>
    </xf>
    <xf numFmtId="0" fontId="5" fillId="2" borderId="10" xfId="12" applyFont="1" applyFill="1" applyBorder="1" applyAlignment="1">
      <alignment horizontal="center"/>
    </xf>
    <xf numFmtId="0" fontId="5" fillId="2" borderId="7" xfId="12" applyFont="1" applyFill="1" applyBorder="1" applyAlignment="1">
      <alignment horizontal="center"/>
    </xf>
    <xf numFmtId="0" fontId="3" fillId="2" borderId="0" xfId="13" applyFont="1" applyFill="1" applyBorder="1" applyAlignment="1">
      <alignment horizontal="left" wrapText="1"/>
    </xf>
    <xf numFmtId="49" fontId="3" fillId="2" borderId="1" xfId="13" applyNumberFormat="1" applyFont="1" applyFill="1" applyBorder="1" applyAlignment="1">
      <alignment horizontal="center" vertical="center" wrapText="1"/>
    </xf>
    <xf numFmtId="0" fontId="3" fillId="12" borderId="1" xfId="13" applyFont="1" applyFill="1" applyBorder="1" applyAlignment="1" applyProtection="1">
      <alignment horizontal="center"/>
    </xf>
    <xf numFmtId="0" fontId="3" fillId="2" borderId="0" xfId="13" applyFont="1" applyFill="1" applyBorder="1" applyAlignment="1">
      <alignment horizontal="center" vertical="center"/>
    </xf>
    <xf numFmtId="0" fontId="3" fillId="12" borderId="0" xfId="13" applyFont="1" applyFill="1" applyBorder="1" applyAlignment="1">
      <alignment horizontal="center"/>
    </xf>
    <xf numFmtId="0" fontId="3" fillId="2" borderId="1" xfId="13" applyFont="1" applyFill="1" applyBorder="1" applyAlignment="1">
      <alignment horizontal="center" vertical="center"/>
    </xf>
    <xf numFmtId="164" fontId="3" fillId="2" borderId="1" xfId="6" applyFont="1" applyFill="1" applyBorder="1" applyAlignment="1" applyProtection="1">
      <alignment horizontal="center" vertical="center"/>
    </xf>
    <xf numFmtId="0" fontId="3" fillId="2" borderId="1" xfId="13" applyFont="1" applyFill="1" applyBorder="1" applyAlignment="1">
      <alignment horizontal="justify" wrapText="1"/>
    </xf>
  </cellXfs>
  <cellStyles count="23">
    <cellStyle name="Hiperlink 2" xfId="4"/>
    <cellStyle name="Moeda" xfId="2" builtinId="4"/>
    <cellStyle name="Moeda 2" xfId="5"/>
    <cellStyle name="Moeda 2 2" xfId="6"/>
    <cellStyle name="Moeda 3" xfId="7"/>
    <cellStyle name="Moeda 4" xfId="8"/>
    <cellStyle name="Normal" xfId="0" builtinId="0"/>
    <cellStyle name="Normal 2" xfId="9"/>
    <cellStyle name="Normal 2 2" xfId="10"/>
    <cellStyle name="Normal 3" xfId="11"/>
    <cellStyle name="Normal 3 2" xfId="12"/>
    <cellStyle name="Normal 4" xfId="13"/>
    <cellStyle name="Porcentagem" xfId="3" builtinId="5"/>
    <cellStyle name="Porcentagem 2" xfId="14"/>
    <cellStyle name="Porcentagem 2 2" xfId="15"/>
    <cellStyle name="Porcentagem 3" xfId="16"/>
    <cellStyle name="Porcentagem 4" xfId="17"/>
    <cellStyle name="Separador de milhares 2" xfId="18"/>
    <cellStyle name="Separador de milhares 3" xfId="19"/>
    <cellStyle name="Vírgula" xfId="1" builtinId="3"/>
    <cellStyle name="Vírgula 2" xfId="20"/>
    <cellStyle name="Vírgula 3" xfId="21"/>
    <cellStyle name="Vírgula 4" xfId="22"/>
  </cellStyles>
  <dxfs count="2">
    <dxf>
      <fill>
        <patternFill>
          <bgColor rgb="FFFFFFFF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DDDDDD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EECE1"/>
      <rgbColor rgb="FFFFFF99"/>
      <rgbColor rgb="FF93CDDD"/>
      <rgbColor rgb="FFFF99CC"/>
      <rgbColor rgb="FFCC99FF"/>
      <rgbColor rgb="FFFFCC99"/>
      <rgbColor rgb="FF3366FF"/>
      <rgbColor rgb="FF33CCCC"/>
      <rgbColor rgb="FF9BBB59"/>
      <rgbColor rgb="FFFFC000"/>
      <rgbColor rgb="FFFF9900"/>
      <rgbColor rgb="FFFF6600"/>
      <rgbColor rgb="FF558ED5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104760</xdr:colOff>
      <xdr:row>4</xdr:row>
      <xdr:rowOff>57240</xdr:rowOff>
    </xdr:from>
    <xdr:to>
      <xdr:col>11</xdr:col>
      <xdr:colOff>609480</xdr:colOff>
      <xdr:row>5</xdr:row>
      <xdr:rowOff>449585</xdr:rowOff>
    </xdr:to>
    <xdr:sp macro="" textlink="">
      <xdr:nvSpPr>
        <xdr:cNvPr id="2" name="CustomShape 1"/>
        <xdr:cNvSpPr/>
      </xdr:nvSpPr>
      <xdr:spPr>
        <a:xfrm>
          <a:off x="7735320" y="666720"/>
          <a:ext cx="3080160" cy="576360"/>
        </a:xfrm>
        <a:prstGeom prst="rect">
          <a:avLst/>
        </a:prstGeom>
        <a:solidFill>
          <a:srgbClr val="FFFF0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88000" tIns="0" rIns="0" bIns="0" anchor="ctr">
          <a:noAutofit/>
        </a:bodyPr>
        <a:lstStyle/>
        <a:p>
          <a:pPr>
            <a:lnSpc>
              <a:spcPct val="100000"/>
            </a:lnSpc>
          </a:pPr>
          <a:r>
            <a:rPr lang="pt-BR" sz="1000" b="1" strike="noStrike" spc="-1">
              <a:solidFill>
                <a:srgbClr val="0000FF"/>
              </a:solidFill>
              <a:latin typeface="Arial"/>
            </a:rPr>
            <a:t>Selecione esta opção para visualizar as células que podem ser preenchidas e/ou alteradas</a:t>
          </a:r>
          <a:endParaRPr lang="pt-BR" sz="10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67"/>
  <sheetViews>
    <sheetView tabSelected="1" view="pageBreakPreview" zoomScaleNormal="110" workbookViewId="0">
      <selection activeCell="L28" sqref="L28"/>
    </sheetView>
  </sheetViews>
  <sheetFormatPr defaultRowHeight="12.75"/>
  <cols>
    <col min="1" max="1" width="20.28515625" style="1" customWidth="1"/>
    <col min="2" max="2" width="9.140625" style="1" customWidth="1"/>
    <col min="3" max="3" width="12.28515625" style="1" customWidth="1"/>
    <col min="4" max="4" width="9.28515625" style="1" customWidth="1"/>
    <col min="5" max="5" width="10.85546875" style="1" customWidth="1"/>
    <col min="6" max="6" width="16.5703125" style="1" customWidth="1"/>
    <col min="7" max="7" width="19.140625" style="1" customWidth="1"/>
    <col min="8" max="8" width="11.140625" style="1" customWidth="1"/>
    <col min="9" max="9" width="26.140625" style="1" customWidth="1"/>
    <col min="10" max="10" width="21.140625" style="1" customWidth="1"/>
    <col min="11" max="11" width="1.7109375" style="1" customWidth="1"/>
    <col min="12" max="12" width="15.85546875" style="1" customWidth="1"/>
    <col min="13" max="13" width="9.5703125" style="1" customWidth="1"/>
    <col min="14" max="1025" width="9.140625" style="1" customWidth="1"/>
  </cols>
  <sheetData>
    <row r="1" spans="1:9">
      <c r="A1" s="293" t="s">
        <v>2</v>
      </c>
      <c r="B1" s="293"/>
      <c r="C1" s="293"/>
      <c r="D1" s="293"/>
      <c r="E1" s="293"/>
      <c r="F1" s="293"/>
      <c r="G1" s="293"/>
      <c r="H1" s="293"/>
      <c r="I1" s="293"/>
    </row>
    <row r="2" spans="1:9">
      <c r="A2" s="3" t="s">
        <v>181</v>
      </c>
      <c r="B2" s="3"/>
      <c r="C2" s="3"/>
      <c r="D2" s="3"/>
      <c r="E2" s="3"/>
      <c r="F2" s="3"/>
      <c r="G2" s="3"/>
      <c r="H2" s="3"/>
      <c r="I2" s="3"/>
    </row>
    <row r="3" spans="1:9">
      <c r="A3" s="3" t="s">
        <v>298</v>
      </c>
      <c r="B3" s="3"/>
      <c r="C3" s="3"/>
      <c r="D3" s="3"/>
      <c r="E3" s="3"/>
      <c r="F3" s="3"/>
      <c r="G3" s="3"/>
      <c r="H3" s="3"/>
      <c r="I3" s="3"/>
    </row>
    <row r="4" spans="1:9">
      <c r="A4" s="4" t="s">
        <v>299</v>
      </c>
      <c r="B4" s="294"/>
      <c r="C4" s="294"/>
      <c r="D4" s="294"/>
      <c r="E4" s="294"/>
      <c r="F4" s="294"/>
      <c r="G4" s="294"/>
      <c r="H4" s="294"/>
      <c r="I4" s="294"/>
    </row>
    <row r="5" spans="1:9">
      <c r="A5" s="295" t="s">
        <v>3</v>
      </c>
      <c r="B5" s="295"/>
      <c r="C5" s="295"/>
      <c r="D5" s="295"/>
      <c r="E5" s="295"/>
      <c r="F5" s="295"/>
      <c r="G5" s="295"/>
      <c r="H5" s="3"/>
      <c r="I5" s="3"/>
    </row>
    <row r="6" spans="1:9">
      <c r="A6" s="251" t="s">
        <v>4</v>
      </c>
      <c r="B6" s="251"/>
      <c r="C6" s="251"/>
      <c r="D6" s="251"/>
      <c r="E6" s="251"/>
      <c r="F6" s="251"/>
      <c r="G6" s="251"/>
      <c r="H6" s="251"/>
      <c r="I6" s="251"/>
    </row>
    <row r="7" spans="1:9">
      <c r="A7" s="5" t="s">
        <v>5</v>
      </c>
      <c r="B7" s="229" t="s">
        <v>6</v>
      </c>
      <c r="C7" s="229"/>
      <c r="D7" s="229"/>
      <c r="E7" s="229"/>
      <c r="F7" s="229"/>
      <c r="G7" s="229"/>
      <c r="H7" s="229"/>
      <c r="I7" s="6"/>
    </row>
    <row r="8" spans="1:9">
      <c r="A8" s="5" t="s">
        <v>7</v>
      </c>
      <c r="B8" s="229" t="s">
        <v>8</v>
      </c>
      <c r="C8" s="229"/>
      <c r="D8" s="229"/>
      <c r="E8" s="229"/>
      <c r="F8" s="229"/>
      <c r="G8" s="229"/>
      <c r="H8" s="229"/>
      <c r="I8" s="5" t="s">
        <v>297</v>
      </c>
    </row>
    <row r="9" spans="1:9">
      <c r="A9" s="5" t="s">
        <v>9</v>
      </c>
      <c r="B9" s="229" t="s">
        <v>186</v>
      </c>
      <c r="C9" s="229"/>
      <c r="D9" s="229"/>
      <c r="E9" s="229"/>
      <c r="F9" s="229"/>
      <c r="G9" s="229"/>
      <c r="H9" s="229"/>
      <c r="I9" s="5" t="s">
        <v>180</v>
      </c>
    </row>
    <row r="10" spans="1:9">
      <c r="A10" s="5" t="s">
        <v>10</v>
      </c>
      <c r="B10" s="229" t="s">
        <v>11</v>
      </c>
      <c r="C10" s="229"/>
      <c r="D10" s="229"/>
      <c r="E10" s="229"/>
      <c r="F10" s="229"/>
      <c r="G10" s="229"/>
      <c r="H10" s="229"/>
      <c r="I10" s="5">
        <v>12</v>
      </c>
    </row>
    <row r="11" spans="1:9">
      <c r="A11" s="7"/>
      <c r="B11" s="8"/>
      <c r="C11" s="8"/>
      <c r="D11" s="8"/>
      <c r="E11" s="8"/>
      <c r="F11" s="8"/>
      <c r="G11" s="8"/>
      <c r="H11" s="7"/>
      <c r="I11" s="7"/>
    </row>
    <row r="12" spans="1:9">
      <c r="A12" s="251" t="s">
        <v>12</v>
      </c>
      <c r="B12" s="251"/>
      <c r="C12" s="251"/>
      <c r="D12" s="251"/>
      <c r="E12" s="251"/>
      <c r="F12" s="251"/>
      <c r="G12" s="251"/>
      <c r="H12" s="251"/>
      <c r="I12" s="251"/>
    </row>
    <row r="13" spans="1:9">
      <c r="A13" s="232" t="s">
        <v>13</v>
      </c>
      <c r="B13" s="232"/>
      <c r="C13" s="232" t="s">
        <v>14</v>
      </c>
      <c r="D13" s="232"/>
      <c r="E13" s="232" t="s">
        <v>15</v>
      </c>
      <c r="F13" s="232"/>
      <c r="G13" s="232"/>
      <c r="H13" s="232"/>
      <c r="I13" s="232"/>
    </row>
    <row r="14" spans="1:9">
      <c r="A14" s="232" t="s">
        <v>296</v>
      </c>
      <c r="B14" s="232"/>
      <c r="C14" s="232" t="s">
        <v>1</v>
      </c>
      <c r="D14" s="232"/>
      <c r="E14" s="232">
        <v>1</v>
      </c>
      <c r="F14" s="232"/>
      <c r="G14" s="232"/>
      <c r="H14" s="232"/>
      <c r="I14" s="232"/>
    </row>
    <row r="15" spans="1:9">
      <c r="A15" s="7"/>
      <c r="B15" s="8"/>
      <c r="C15" s="8"/>
      <c r="D15" s="8"/>
      <c r="E15" s="8"/>
      <c r="F15" s="8"/>
      <c r="G15" s="8"/>
      <c r="H15" s="7"/>
      <c r="I15" s="7"/>
    </row>
    <row r="16" spans="1:9">
      <c r="A16" s="251" t="s">
        <v>16</v>
      </c>
      <c r="B16" s="251"/>
      <c r="C16" s="251"/>
      <c r="D16" s="251"/>
      <c r="E16" s="251"/>
      <c r="F16" s="251"/>
      <c r="G16" s="251"/>
      <c r="H16" s="251"/>
      <c r="I16" s="251"/>
    </row>
    <row r="17" spans="1:9" ht="25.5">
      <c r="A17" s="5">
        <v>1</v>
      </c>
      <c r="B17" s="229" t="s">
        <v>17</v>
      </c>
      <c r="C17" s="229"/>
      <c r="D17" s="229"/>
      <c r="E17" s="229"/>
      <c r="F17" s="229"/>
      <c r="G17" s="229"/>
      <c r="H17" s="229"/>
      <c r="I17" s="9" t="s">
        <v>184</v>
      </c>
    </row>
    <row r="18" spans="1:9">
      <c r="A18" s="5">
        <v>2</v>
      </c>
      <c r="B18" s="229" t="s">
        <v>18</v>
      </c>
      <c r="C18" s="229"/>
      <c r="D18" s="229"/>
      <c r="E18" s="229"/>
      <c r="F18" s="229"/>
      <c r="G18" s="229"/>
      <c r="H18" s="229"/>
      <c r="I18" s="220" t="s">
        <v>182</v>
      </c>
    </row>
    <row r="19" spans="1:9">
      <c r="A19" s="5">
        <v>3</v>
      </c>
      <c r="B19" s="229" t="s">
        <v>19</v>
      </c>
      <c r="C19" s="229"/>
      <c r="D19" s="229"/>
      <c r="E19" s="229"/>
      <c r="F19" s="229"/>
      <c r="G19" s="229"/>
      <c r="H19" s="229"/>
      <c r="I19" s="10"/>
    </row>
    <row r="20" spans="1:9">
      <c r="A20" s="5">
        <v>4</v>
      </c>
      <c r="B20" s="229" t="s">
        <v>20</v>
      </c>
      <c r="C20" s="229"/>
      <c r="D20" s="229"/>
      <c r="E20" s="229"/>
      <c r="F20" s="229"/>
      <c r="G20" s="229"/>
      <c r="H20" s="229"/>
      <c r="I20" s="11" t="s">
        <v>185</v>
      </c>
    </row>
    <row r="21" spans="1:9">
      <c r="A21" s="5">
        <v>5</v>
      </c>
      <c r="B21" s="229" t="s">
        <v>21</v>
      </c>
      <c r="C21" s="229"/>
      <c r="D21" s="229"/>
      <c r="E21" s="229"/>
      <c r="F21" s="229"/>
      <c r="G21" s="229"/>
      <c r="H21" s="229"/>
      <c r="I21" s="6" t="s">
        <v>183</v>
      </c>
    </row>
    <row r="22" spans="1:9">
      <c r="A22" s="12"/>
      <c r="B22" s="13"/>
      <c r="C22" s="13"/>
      <c r="D22" s="13"/>
      <c r="E22" s="13"/>
      <c r="F22" s="13"/>
      <c r="G22" s="13"/>
      <c r="H22" s="13"/>
      <c r="I22" s="14"/>
    </row>
    <row r="23" spans="1:9" ht="21.75" customHeight="1">
      <c r="A23" s="283" t="s">
        <v>22</v>
      </c>
      <c r="B23" s="283"/>
      <c r="C23" s="283"/>
      <c r="D23" s="283"/>
      <c r="E23" s="283"/>
      <c r="F23" s="283"/>
      <c r="G23" s="283"/>
      <c r="H23" s="283"/>
      <c r="I23" s="283"/>
    </row>
    <row r="24" spans="1:9">
      <c r="A24" s="251" t="s">
        <v>23</v>
      </c>
      <c r="B24" s="251"/>
      <c r="C24" s="251"/>
      <c r="D24" s="251"/>
      <c r="E24" s="251"/>
      <c r="F24" s="251"/>
      <c r="G24" s="251"/>
      <c r="H24" s="251"/>
      <c r="I24" s="251"/>
    </row>
    <row r="25" spans="1:9">
      <c r="A25" s="15">
        <v>1</v>
      </c>
      <c r="B25" s="245" t="s">
        <v>24</v>
      </c>
      <c r="C25" s="245"/>
      <c r="D25" s="245"/>
      <c r="E25" s="245"/>
      <c r="F25" s="245"/>
      <c r="G25" s="245"/>
      <c r="H25" s="15" t="s">
        <v>25</v>
      </c>
      <c r="I25" s="15" t="s">
        <v>26</v>
      </c>
    </row>
    <row r="26" spans="1:9">
      <c r="A26" s="15" t="s">
        <v>5</v>
      </c>
      <c r="B26" s="229" t="s">
        <v>27</v>
      </c>
      <c r="C26" s="229"/>
      <c r="D26" s="229"/>
      <c r="E26" s="229"/>
      <c r="F26" s="229"/>
      <c r="G26" s="229"/>
      <c r="H26" s="16"/>
      <c r="I26" s="17">
        <f>I19</f>
        <v>0</v>
      </c>
    </row>
    <row r="27" spans="1:9">
      <c r="A27" s="15" t="s">
        <v>7</v>
      </c>
      <c r="B27" s="229" t="s">
        <v>28</v>
      </c>
      <c r="C27" s="229"/>
      <c r="D27" s="229"/>
      <c r="E27" s="229"/>
      <c r="F27" s="229"/>
      <c r="G27" s="229"/>
      <c r="H27" s="18"/>
      <c r="I27" s="17">
        <v>0</v>
      </c>
    </row>
    <row r="28" spans="1:9">
      <c r="A28" s="15" t="s">
        <v>9</v>
      </c>
      <c r="B28" s="229" t="s">
        <v>29</v>
      </c>
      <c r="C28" s="229"/>
      <c r="D28" s="229"/>
      <c r="E28" s="229"/>
      <c r="F28" s="229"/>
      <c r="G28" s="229"/>
      <c r="H28" s="18"/>
      <c r="I28" s="17">
        <f>H28*I26</f>
        <v>0</v>
      </c>
    </row>
    <row r="29" spans="1:9">
      <c r="A29" s="15" t="s">
        <v>10</v>
      </c>
      <c r="B29" s="229" t="s">
        <v>30</v>
      </c>
      <c r="C29" s="229"/>
      <c r="D29" s="229"/>
      <c r="E29" s="229"/>
      <c r="F29" s="229"/>
      <c r="G29" s="229"/>
      <c r="H29" s="18"/>
      <c r="I29" s="17">
        <v>0</v>
      </c>
    </row>
    <row r="30" spans="1:9">
      <c r="A30" s="15" t="s">
        <v>31</v>
      </c>
      <c r="B30" s="229" t="s">
        <v>32</v>
      </c>
      <c r="C30" s="229"/>
      <c r="D30" s="229"/>
      <c r="E30" s="229"/>
      <c r="F30" s="229"/>
      <c r="G30" s="229"/>
      <c r="H30" s="18"/>
      <c r="I30" s="17">
        <v>0</v>
      </c>
    </row>
    <row r="31" spans="1:9">
      <c r="A31" s="15" t="s">
        <v>33</v>
      </c>
      <c r="B31" s="229" t="s">
        <v>34</v>
      </c>
      <c r="C31" s="229"/>
      <c r="D31" s="229"/>
      <c r="E31" s="229"/>
      <c r="F31" s="229"/>
      <c r="G31" s="229"/>
      <c r="H31" s="18"/>
      <c r="I31" s="17">
        <v>0</v>
      </c>
    </row>
    <row r="32" spans="1:9">
      <c r="A32" s="245" t="s">
        <v>35</v>
      </c>
      <c r="B32" s="245"/>
      <c r="C32" s="245"/>
      <c r="D32" s="245"/>
      <c r="E32" s="245"/>
      <c r="F32" s="245"/>
      <c r="G32" s="245"/>
      <c r="H32" s="245"/>
      <c r="I32" s="17">
        <f>SUM(I26:I31)</f>
        <v>0</v>
      </c>
    </row>
    <row r="33" spans="1:12">
      <c r="A33" s="287"/>
      <c r="B33" s="287"/>
      <c r="C33" s="287"/>
      <c r="D33" s="287"/>
      <c r="E33" s="287"/>
      <c r="F33" s="287"/>
      <c r="G33" s="287"/>
      <c r="H33" s="287"/>
      <c r="I33" s="287"/>
    </row>
    <row r="34" spans="1:12">
      <c r="A34" s="2"/>
      <c r="B34" s="2"/>
      <c r="C34" s="2"/>
      <c r="D34" s="2"/>
      <c r="E34" s="2"/>
      <c r="F34" s="2"/>
      <c r="G34" s="2"/>
      <c r="H34" s="2"/>
      <c r="I34" s="19"/>
    </row>
    <row r="35" spans="1:12">
      <c r="A35" s="251" t="s">
        <v>36</v>
      </c>
      <c r="B35" s="251"/>
      <c r="C35" s="251"/>
      <c r="D35" s="251"/>
      <c r="E35" s="251"/>
      <c r="F35" s="251"/>
      <c r="G35" s="251"/>
      <c r="H35" s="251"/>
      <c r="I35" s="251"/>
      <c r="J35" s="20"/>
    </row>
    <row r="36" spans="1:12">
      <c r="A36" s="245" t="s">
        <v>37</v>
      </c>
      <c r="B36" s="245"/>
      <c r="C36" s="245"/>
      <c r="D36" s="245"/>
      <c r="E36" s="245"/>
      <c r="F36" s="245"/>
      <c r="G36" s="245"/>
      <c r="H36" s="15" t="s">
        <v>25</v>
      </c>
      <c r="I36" s="15" t="s">
        <v>26</v>
      </c>
      <c r="J36" s="20"/>
    </row>
    <row r="37" spans="1:12">
      <c r="A37" s="15" t="s">
        <v>5</v>
      </c>
      <c r="B37" s="229" t="s">
        <v>285</v>
      </c>
      <c r="C37" s="229"/>
      <c r="D37" s="229"/>
      <c r="E37" s="229"/>
      <c r="F37" s="229"/>
      <c r="G37" s="229"/>
      <c r="H37" s="21">
        <f>1/12</f>
        <v>8.3333333333333329E-2</v>
      </c>
      <c r="I37" s="22">
        <f>$I$32*H37</f>
        <v>0</v>
      </c>
      <c r="J37" s="23"/>
    </row>
    <row r="38" spans="1:12" ht="16.5" customHeight="1">
      <c r="A38" s="15" t="s">
        <v>7</v>
      </c>
      <c r="B38" s="266" t="s">
        <v>286</v>
      </c>
      <c r="C38" s="266"/>
      <c r="D38" s="266"/>
      <c r="E38" s="266"/>
      <c r="F38" s="266"/>
      <c r="G38" s="266"/>
      <c r="H38" s="24">
        <v>0.121</v>
      </c>
      <c r="I38" s="22">
        <f>H38*I32</f>
        <v>0</v>
      </c>
      <c r="J38" s="23"/>
    </row>
    <row r="39" spans="1:12">
      <c r="A39" s="245" t="s">
        <v>38</v>
      </c>
      <c r="B39" s="245"/>
      <c r="C39" s="245"/>
      <c r="D39" s="245"/>
      <c r="E39" s="245"/>
      <c r="F39" s="245"/>
      <c r="G39" s="245"/>
      <c r="H39" s="25">
        <f>TRUNC(SUM(H37:H38),4)</f>
        <v>0.20430000000000001</v>
      </c>
      <c r="I39" s="26">
        <f>TRUNC(SUM(I37:I38),2)</f>
        <v>0</v>
      </c>
      <c r="J39" s="23"/>
    </row>
    <row r="40" spans="1:12">
      <c r="A40" s="2"/>
      <c r="B40" s="2"/>
      <c r="C40" s="2"/>
      <c r="D40" s="2"/>
      <c r="E40" s="2"/>
      <c r="F40" s="2"/>
      <c r="G40" s="2"/>
      <c r="H40" s="27"/>
      <c r="I40" s="28"/>
      <c r="J40" s="20"/>
    </row>
    <row r="41" spans="1:12" ht="93.75" customHeight="1">
      <c r="A41" s="288"/>
      <c r="B41" s="288"/>
      <c r="C41" s="288"/>
      <c r="D41" s="288"/>
      <c r="E41" s="288"/>
      <c r="F41" s="288"/>
      <c r="G41" s="288"/>
      <c r="H41" s="288"/>
      <c r="I41" s="288"/>
      <c r="J41" s="20"/>
    </row>
    <row r="42" spans="1:12">
      <c r="A42" s="2"/>
      <c r="B42" s="2"/>
      <c r="C42" s="2"/>
      <c r="D42" s="2"/>
      <c r="E42" s="2"/>
      <c r="F42" s="2"/>
      <c r="G42" s="2"/>
      <c r="H42" s="27"/>
      <c r="I42" s="28"/>
      <c r="J42" s="20"/>
    </row>
    <row r="43" spans="1:12" ht="33" customHeight="1">
      <c r="A43" s="289" t="s">
        <v>39</v>
      </c>
      <c r="B43" s="289"/>
      <c r="C43" s="289"/>
      <c r="D43" s="289"/>
      <c r="E43" s="289"/>
      <c r="F43" s="289"/>
      <c r="G43" s="289"/>
      <c r="H43" s="289"/>
      <c r="I43" s="29">
        <f>I32+I39</f>
        <v>0</v>
      </c>
      <c r="J43" s="20"/>
      <c r="K43" s="30"/>
      <c r="L43" s="31"/>
    </row>
    <row r="44" spans="1:12">
      <c r="A44" s="279" t="s">
        <v>40</v>
      </c>
      <c r="B44" s="279"/>
      <c r="C44" s="279"/>
      <c r="D44" s="279"/>
      <c r="E44" s="279"/>
      <c r="F44" s="279"/>
      <c r="G44" s="279"/>
      <c r="H44" s="32" t="s">
        <v>25</v>
      </c>
      <c r="I44" s="32" t="s">
        <v>26</v>
      </c>
      <c r="J44" s="20"/>
      <c r="K44" s="33"/>
      <c r="L44" s="31"/>
    </row>
    <row r="45" spans="1:12">
      <c r="A45" s="15" t="s">
        <v>5</v>
      </c>
      <c r="B45" s="229" t="s">
        <v>41</v>
      </c>
      <c r="C45" s="229"/>
      <c r="D45" s="229"/>
      <c r="E45" s="229"/>
      <c r="F45" s="229"/>
      <c r="G45" s="229"/>
      <c r="H45" s="21">
        <v>0.2</v>
      </c>
      <c r="I45" s="22">
        <f t="shared" ref="I45:I52" si="0">H45*$I$43</f>
        <v>0</v>
      </c>
      <c r="J45" s="34"/>
      <c r="K45" s="30"/>
    </row>
    <row r="46" spans="1:12">
      <c r="A46" s="15" t="s">
        <v>7</v>
      </c>
      <c r="B46" s="229" t="s">
        <v>42</v>
      </c>
      <c r="C46" s="229"/>
      <c r="D46" s="229"/>
      <c r="E46" s="229"/>
      <c r="F46" s="229"/>
      <c r="G46" s="229"/>
      <c r="H46" s="21">
        <v>2.5000000000000001E-2</v>
      </c>
      <c r="I46" s="22">
        <f t="shared" si="0"/>
        <v>0</v>
      </c>
      <c r="J46" s="20"/>
    </row>
    <row r="47" spans="1:12">
      <c r="A47" s="15" t="s">
        <v>9</v>
      </c>
      <c r="B47" s="229" t="s">
        <v>43</v>
      </c>
      <c r="C47" s="229"/>
      <c r="D47" s="229"/>
      <c r="E47" s="229"/>
      <c r="F47" s="229"/>
      <c r="G47" s="229"/>
      <c r="H47" s="35">
        <v>0</v>
      </c>
      <c r="I47" s="22">
        <f t="shared" si="0"/>
        <v>0</v>
      </c>
      <c r="J47" s="20"/>
    </row>
    <row r="48" spans="1:12">
      <c r="A48" s="15" t="s">
        <v>10</v>
      </c>
      <c r="B48" s="229" t="s">
        <v>44</v>
      </c>
      <c r="C48" s="229"/>
      <c r="D48" s="229"/>
      <c r="E48" s="229"/>
      <c r="F48" s="229"/>
      <c r="G48" s="229"/>
      <c r="H48" s="21">
        <v>1.4999999999999999E-2</v>
      </c>
      <c r="I48" s="22">
        <f t="shared" si="0"/>
        <v>0</v>
      </c>
      <c r="J48" s="20"/>
    </row>
    <row r="49" spans="1:11">
      <c r="A49" s="15" t="s">
        <v>31</v>
      </c>
      <c r="B49" s="229" t="s">
        <v>45</v>
      </c>
      <c r="C49" s="229"/>
      <c r="D49" s="229"/>
      <c r="E49" s="229"/>
      <c r="F49" s="229"/>
      <c r="G49" s="229"/>
      <c r="H49" s="21">
        <v>0.01</v>
      </c>
      <c r="I49" s="22">
        <f t="shared" si="0"/>
        <v>0</v>
      </c>
      <c r="J49" s="20"/>
    </row>
    <row r="50" spans="1:11">
      <c r="A50" s="15" t="s">
        <v>33</v>
      </c>
      <c r="B50" s="229" t="s">
        <v>46</v>
      </c>
      <c r="C50" s="229"/>
      <c r="D50" s="229"/>
      <c r="E50" s="229"/>
      <c r="F50" s="229"/>
      <c r="G50" s="229"/>
      <c r="H50" s="21">
        <v>6.0000000000000001E-3</v>
      </c>
      <c r="I50" s="22">
        <f t="shared" si="0"/>
        <v>0</v>
      </c>
      <c r="J50" s="20"/>
    </row>
    <row r="51" spans="1:11">
      <c r="A51" s="15" t="s">
        <v>47</v>
      </c>
      <c r="B51" s="229" t="s">
        <v>48</v>
      </c>
      <c r="C51" s="229"/>
      <c r="D51" s="229"/>
      <c r="E51" s="229"/>
      <c r="F51" s="229"/>
      <c r="G51" s="229"/>
      <c r="H51" s="21">
        <v>2E-3</v>
      </c>
      <c r="I51" s="22">
        <f t="shared" si="0"/>
        <v>0</v>
      </c>
      <c r="J51" s="20"/>
      <c r="K51" s="36"/>
    </row>
    <row r="52" spans="1:11" ht="13.5" customHeight="1">
      <c r="A52" s="15" t="s">
        <v>49</v>
      </c>
      <c r="B52" s="229" t="s">
        <v>50</v>
      </c>
      <c r="C52" s="229"/>
      <c r="D52" s="229"/>
      <c r="E52" s="229"/>
      <c r="F52" s="229"/>
      <c r="G52" s="229"/>
      <c r="H52" s="21">
        <v>0.08</v>
      </c>
      <c r="I52" s="22">
        <f t="shared" si="0"/>
        <v>0</v>
      </c>
      <c r="J52" s="20"/>
      <c r="K52" s="36"/>
    </row>
    <row r="53" spans="1:11">
      <c r="A53" s="286" t="s">
        <v>51</v>
      </c>
      <c r="B53" s="286"/>
      <c r="C53" s="286"/>
      <c r="D53" s="286"/>
      <c r="E53" s="286"/>
      <c r="F53" s="286"/>
      <c r="G53" s="286"/>
      <c r="H53" s="37">
        <f>SUM(H45:H52)</f>
        <v>0.33800000000000002</v>
      </c>
      <c r="I53" s="38">
        <f>TRUNC(SUM(I45:I52),2)</f>
        <v>0</v>
      </c>
      <c r="J53" s="20"/>
    </row>
    <row r="54" spans="1:11" ht="53.65" customHeight="1">
      <c r="A54" s="283" t="s">
        <v>287</v>
      </c>
      <c r="B54" s="283"/>
      <c r="C54" s="283"/>
      <c r="D54" s="283"/>
      <c r="E54" s="283"/>
      <c r="F54" s="283"/>
      <c r="G54" s="283"/>
      <c r="H54" s="283"/>
      <c r="I54" s="283"/>
      <c r="J54" s="20"/>
    </row>
    <row r="55" spans="1:11">
      <c r="A55" s="284"/>
      <c r="B55" s="284"/>
      <c r="C55" s="284"/>
      <c r="D55" s="284"/>
      <c r="E55" s="284"/>
      <c r="F55" s="284"/>
      <c r="G55" s="284"/>
      <c r="H55" s="284"/>
      <c r="I55" s="284"/>
      <c r="J55" s="20"/>
    </row>
    <row r="56" spans="1:11">
      <c r="A56" s="279" t="s">
        <v>52</v>
      </c>
      <c r="B56" s="279"/>
      <c r="C56" s="279"/>
      <c r="D56" s="279"/>
      <c r="E56" s="279"/>
      <c r="F56" s="279"/>
      <c r="G56" s="279"/>
      <c r="H56" s="39"/>
      <c r="I56" s="32" t="s">
        <v>26</v>
      </c>
      <c r="J56" s="20"/>
    </row>
    <row r="57" spans="1:11">
      <c r="A57" s="15" t="s">
        <v>5</v>
      </c>
      <c r="B57" s="262" t="s">
        <v>53</v>
      </c>
      <c r="C57" s="262"/>
      <c r="D57" s="262"/>
      <c r="E57" s="262"/>
      <c r="F57" s="262"/>
      <c r="G57" s="262"/>
      <c r="H57" s="5" t="s">
        <v>54</v>
      </c>
      <c r="I57" s="40">
        <f>TRANSPORTE!G10</f>
        <v>165</v>
      </c>
      <c r="J57" s="20"/>
    </row>
    <row r="58" spans="1:11">
      <c r="A58" s="15" t="s">
        <v>7</v>
      </c>
      <c r="B58" s="262" t="s">
        <v>55</v>
      </c>
      <c r="C58" s="262"/>
      <c r="D58" s="262"/>
      <c r="E58" s="262"/>
      <c r="F58" s="262"/>
      <c r="G58" s="262"/>
      <c r="H58" s="5" t="s">
        <v>54</v>
      </c>
      <c r="I58" s="41">
        <f>SUM(10*22)-(10*22*20/100)</f>
        <v>176</v>
      </c>
      <c r="J58" s="20"/>
    </row>
    <row r="59" spans="1:11">
      <c r="A59" s="15" t="s">
        <v>9</v>
      </c>
      <c r="B59" s="262" t="s">
        <v>56</v>
      </c>
      <c r="C59" s="262"/>
      <c r="D59" s="262"/>
      <c r="E59" s="262"/>
      <c r="F59" s="262"/>
      <c r="G59" s="262"/>
      <c r="H59" s="5" t="s">
        <v>54</v>
      </c>
      <c r="I59" s="42">
        <v>0</v>
      </c>
      <c r="J59" s="20"/>
    </row>
    <row r="60" spans="1:11">
      <c r="A60" s="15" t="s">
        <v>10</v>
      </c>
      <c r="B60" s="262" t="s">
        <v>34</v>
      </c>
      <c r="C60" s="262"/>
      <c r="D60" s="262"/>
      <c r="E60" s="262"/>
      <c r="F60" s="262"/>
      <c r="G60" s="262"/>
      <c r="H60" s="5" t="s">
        <v>54</v>
      </c>
      <c r="I60" s="42">
        <v>0</v>
      </c>
      <c r="J60" s="20"/>
    </row>
    <row r="61" spans="1:11">
      <c r="A61" s="245" t="s">
        <v>57</v>
      </c>
      <c r="B61" s="245"/>
      <c r="C61" s="245"/>
      <c r="D61" s="245"/>
      <c r="E61" s="245"/>
      <c r="F61" s="245"/>
      <c r="G61" s="245"/>
      <c r="H61" s="245"/>
      <c r="I61" s="26">
        <f>TRUNC(SUM(I57:I60),2)</f>
        <v>341</v>
      </c>
      <c r="J61" s="20"/>
    </row>
    <row r="62" spans="1:11" ht="37.5" customHeight="1">
      <c r="A62" s="285"/>
      <c r="B62" s="285"/>
      <c r="C62" s="285"/>
      <c r="D62" s="285"/>
      <c r="E62" s="285"/>
      <c r="F62" s="285"/>
      <c r="G62" s="285"/>
      <c r="H62" s="285"/>
      <c r="I62" s="285"/>
      <c r="J62" s="20"/>
    </row>
    <row r="63" spans="1:11" ht="18.75" customHeight="1">
      <c r="A63" s="43"/>
      <c r="B63" s="43"/>
      <c r="C63" s="43"/>
      <c r="D63" s="43"/>
      <c r="E63" s="43"/>
      <c r="F63" s="43"/>
      <c r="G63" s="43"/>
      <c r="H63" s="43"/>
      <c r="I63" s="43"/>
      <c r="J63" s="20"/>
    </row>
    <row r="64" spans="1:11">
      <c r="A64" s="279" t="s">
        <v>58</v>
      </c>
      <c r="B64" s="279"/>
      <c r="C64" s="279"/>
      <c r="D64" s="279"/>
      <c r="E64" s="279"/>
      <c r="F64" s="279"/>
      <c r="G64" s="279"/>
      <c r="H64" s="279"/>
      <c r="I64" s="279"/>
      <c r="J64" s="20"/>
    </row>
    <row r="65" spans="1:12">
      <c r="A65" s="280" t="s">
        <v>59</v>
      </c>
      <c r="B65" s="280"/>
      <c r="C65" s="280"/>
      <c r="D65" s="280"/>
      <c r="E65" s="280"/>
      <c r="F65" s="280"/>
      <c r="G65" s="280"/>
      <c r="H65" s="280"/>
      <c r="I65" s="15" t="s">
        <v>26</v>
      </c>
      <c r="J65" s="20"/>
    </row>
    <row r="66" spans="1:12">
      <c r="A66" s="44" t="s">
        <v>60</v>
      </c>
      <c r="B66" s="229" t="s">
        <v>61</v>
      </c>
      <c r="C66" s="229"/>
      <c r="D66" s="229"/>
      <c r="E66" s="229"/>
      <c r="F66" s="229"/>
      <c r="G66" s="229"/>
      <c r="H66" s="229"/>
      <c r="I66" s="22">
        <f>I39</f>
        <v>0</v>
      </c>
      <c r="J66" s="20"/>
    </row>
    <row r="67" spans="1:12">
      <c r="A67" s="44" t="s">
        <v>62</v>
      </c>
      <c r="B67" s="229" t="s">
        <v>63</v>
      </c>
      <c r="C67" s="229"/>
      <c r="D67" s="229"/>
      <c r="E67" s="229"/>
      <c r="F67" s="229"/>
      <c r="G67" s="229"/>
      <c r="H67" s="229"/>
      <c r="I67" s="22">
        <f>I53</f>
        <v>0</v>
      </c>
      <c r="J67" s="20"/>
    </row>
    <row r="68" spans="1:12">
      <c r="A68" s="44" t="s">
        <v>64</v>
      </c>
      <c r="B68" s="229" t="s">
        <v>65</v>
      </c>
      <c r="C68" s="229"/>
      <c r="D68" s="229"/>
      <c r="E68" s="229"/>
      <c r="F68" s="229"/>
      <c r="G68" s="229"/>
      <c r="H68" s="229"/>
      <c r="I68" s="22">
        <f>I61</f>
        <v>341</v>
      </c>
      <c r="J68" s="20"/>
    </row>
    <row r="69" spans="1:12">
      <c r="A69" s="245" t="s">
        <v>66</v>
      </c>
      <c r="B69" s="245"/>
      <c r="C69" s="245"/>
      <c r="D69" s="245"/>
      <c r="E69" s="245"/>
      <c r="F69" s="245"/>
      <c r="G69" s="245"/>
      <c r="H69" s="245"/>
      <c r="I69" s="26">
        <f>TRUNC(SUM(I66:I68),2)</f>
        <v>341</v>
      </c>
      <c r="J69" s="20"/>
    </row>
    <row r="70" spans="1:12">
      <c r="A70" s="265"/>
      <c r="B70" s="265"/>
      <c r="C70" s="265"/>
      <c r="D70" s="265"/>
      <c r="E70" s="265"/>
      <c r="F70" s="265"/>
      <c r="G70" s="265"/>
      <c r="H70" s="265"/>
      <c r="I70" s="265"/>
      <c r="J70" s="20"/>
    </row>
    <row r="71" spans="1:12" ht="17.25" customHeight="1">
      <c r="A71" s="281" t="s">
        <v>67</v>
      </c>
      <c r="B71" s="281"/>
      <c r="C71" s="281"/>
      <c r="D71" s="281"/>
      <c r="E71" s="281"/>
      <c r="F71" s="281"/>
      <c r="G71" s="281"/>
      <c r="H71" s="281"/>
      <c r="I71" s="45"/>
      <c r="J71" s="20"/>
    </row>
    <row r="72" spans="1:12" ht="16.5" customHeight="1">
      <c r="A72" s="282" t="s">
        <v>279</v>
      </c>
      <c r="B72" s="282"/>
      <c r="C72" s="282"/>
      <c r="D72" s="282"/>
      <c r="E72" s="282"/>
      <c r="F72" s="282"/>
      <c r="G72" s="282"/>
      <c r="H72" s="282"/>
      <c r="I72" s="46">
        <f>I32</f>
        <v>0</v>
      </c>
      <c r="J72" s="20"/>
    </row>
    <row r="73" spans="1:12">
      <c r="A73" s="47">
        <v>3</v>
      </c>
      <c r="B73" s="277" t="s">
        <v>68</v>
      </c>
      <c r="C73" s="277"/>
      <c r="D73" s="277"/>
      <c r="E73" s="277"/>
      <c r="F73" s="277"/>
      <c r="G73" s="277"/>
      <c r="H73" s="47" t="s">
        <v>25</v>
      </c>
      <c r="I73" s="47" t="s">
        <v>26</v>
      </c>
      <c r="J73" s="20"/>
    </row>
    <row r="74" spans="1:12" ht="63" customHeight="1">
      <c r="A74" s="47" t="s">
        <v>5</v>
      </c>
      <c r="B74" s="266" t="s">
        <v>288</v>
      </c>
      <c r="C74" s="266"/>
      <c r="D74" s="266"/>
      <c r="E74" s="266"/>
      <c r="F74" s="266"/>
      <c r="G74" s="266"/>
      <c r="H74" s="48">
        <f>(1/12)*5%</f>
        <v>4.1666666666666666E-3</v>
      </c>
      <c r="I74" s="49">
        <f>$I$72*H74</f>
        <v>0</v>
      </c>
      <c r="J74" s="20"/>
    </row>
    <row r="75" spans="1:12" ht="27.75" customHeight="1">
      <c r="A75" s="47" t="s">
        <v>7</v>
      </c>
      <c r="B75" s="276" t="s">
        <v>69</v>
      </c>
      <c r="C75" s="276"/>
      <c r="D75" s="276"/>
      <c r="E75" s="276"/>
      <c r="F75" s="276"/>
      <c r="G75" s="276"/>
      <c r="H75" s="48">
        <f>8%*H74</f>
        <v>3.3333333333333332E-4</v>
      </c>
      <c r="I75" s="49">
        <f t="shared" ref="I75:I79" si="1">$I$72*H75</f>
        <v>0</v>
      </c>
      <c r="J75" s="50"/>
    </row>
    <row r="76" spans="1:12" ht="27.75" customHeight="1">
      <c r="A76" s="47" t="s">
        <v>9</v>
      </c>
      <c r="B76" s="266" t="s">
        <v>289</v>
      </c>
      <c r="C76" s="266"/>
      <c r="D76" s="266"/>
      <c r="E76" s="266"/>
      <c r="F76" s="266"/>
      <c r="G76" s="266"/>
      <c r="H76" s="48">
        <f>((8%*40%*5%*(1+1/12+1/12+(1/3/12))))</f>
        <v>1.9111111111111108E-3</v>
      </c>
      <c r="I76" s="49">
        <f t="shared" si="1"/>
        <v>0</v>
      </c>
      <c r="J76" s="20"/>
    </row>
    <row r="77" spans="1:12" ht="27" customHeight="1">
      <c r="A77" s="47" t="s">
        <v>10</v>
      </c>
      <c r="B77" s="266" t="s">
        <v>290</v>
      </c>
      <c r="C77" s="266"/>
      <c r="D77" s="266"/>
      <c r="E77" s="266"/>
      <c r="F77" s="266"/>
      <c r="G77" s="266"/>
      <c r="H77" s="51">
        <f>((1/30)*3)/12</f>
        <v>8.3333333333333332E-3</v>
      </c>
      <c r="I77" s="49">
        <f t="shared" si="1"/>
        <v>0</v>
      </c>
      <c r="J77" s="52"/>
      <c r="L77" s="53"/>
    </row>
    <row r="78" spans="1:12" ht="12.75" customHeight="1">
      <c r="A78" s="47" t="s">
        <v>31</v>
      </c>
      <c r="B78" s="276" t="s">
        <v>70</v>
      </c>
      <c r="C78" s="276"/>
      <c r="D78" s="276"/>
      <c r="E78" s="276"/>
      <c r="F78" s="276"/>
      <c r="G78" s="276"/>
      <c r="H78" s="54">
        <f>H53*H77</f>
        <v>2.816666666666667E-3</v>
      </c>
      <c r="I78" s="55">
        <f t="shared" si="1"/>
        <v>0</v>
      </c>
      <c r="J78" s="20"/>
    </row>
    <row r="79" spans="1:12" ht="27" customHeight="1">
      <c r="A79" s="47" t="s">
        <v>33</v>
      </c>
      <c r="B79" s="266" t="s">
        <v>291</v>
      </c>
      <c r="C79" s="266"/>
      <c r="D79" s="266"/>
      <c r="E79" s="266"/>
      <c r="F79" s="266"/>
      <c r="G79" s="266"/>
      <c r="H79" s="48">
        <v>0.05</v>
      </c>
      <c r="I79" s="49">
        <f t="shared" si="1"/>
        <v>0</v>
      </c>
      <c r="J79" s="221"/>
    </row>
    <row r="80" spans="1:12">
      <c r="A80" s="277" t="s">
        <v>71</v>
      </c>
      <c r="B80" s="277"/>
      <c r="C80" s="277"/>
      <c r="D80" s="277"/>
      <c r="E80" s="277"/>
      <c r="F80" s="277"/>
      <c r="G80" s="277"/>
      <c r="H80" s="56">
        <f>TRUNC(SUM(H74:H79),4)</f>
        <v>6.7500000000000004E-2</v>
      </c>
      <c r="I80" s="57">
        <f>TRUNC(SUM(I74:I79),2)</f>
        <v>0</v>
      </c>
      <c r="J80" s="20"/>
    </row>
    <row r="81" spans="1:25" ht="30" customHeight="1">
      <c r="A81" s="278"/>
      <c r="B81" s="278"/>
      <c r="C81" s="278"/>
      <c r="D81" s="278"/>
      <c r="E81" s="278"/>
      <c r="F81" s="278"/>
      <c r="G81" s="278"/>
      <c r="H81" s="278"/>
      <c r="I81" s="278"/>
      <c r="J81" s="20"/>
    </row>
    <row r="82" spans="1:25" ht="11.25" customHeight="1">
      <c r="A82" s="273"/>
      <c r="B82" s="273"/>
      <c r="C82" s="273"/>
      <c r="D82" s="273"/>
      <c r="E82" s="273"/>
      <c r="F82" s="273"/>
      <c r="G82" s="273"/>
      <c r="H82" s="273"/>
      <c r="I82" s="273"/>
      <c r="J82" s="20"/>
    </row>
    <row r="83" spans="1:25" ht="21.75" customHeight="1">
      <c r="A83" s="251" t="s">
        <v>72</v>
      </c>
      <c r="B83" s="251"/>
      <c r="C83" s="251"/>
      <c r="D83" s="251"/>
      <c r="E83" s="251"/>
      <c r="F83" s="251"/>
      <c r="G83" s="251"/>
      <c r="H83" s="251"/>
      <c r="I83" s="251"/>
      <c r="J83" s="34"/>
      <c r="L83" s="23"/>
    </row>
    <row r="84" spans="1:25" ht="21.75" customHeight="1">
      <c r="A84" s="274" t="s">
        <v>281</v>
      </c>
      <c r="B84" s="274"/>
      <c r="C84" s="274"/>
      <c r="D84" s="274"/>
      <c r="E84" s="274"/>
      <c r="F84" s="274"/>
      <c r="G84" s="274"/>
      <c r="H84" s="274"/>
      <c r="I84" s="58">
        <f>I32</f>
        <v>0</v>
      </c>
      <c r="J84" s="20"/>
      <c r="L84" s="23"/>
    </row>
    <row r="85" spans="1:25" ht="41.25" customHeight="1">
      <c r="A85" s="245" t="s">
        <v>73</v>
      </c>
      <c r="B85" s="245"/>
      <c r="C85" s="245"/>
      <c r="D85" s="245"/>
      <c r="E85" s="245"/>
      <c r="F85" s="245"/>
      <c r="G85" s="245"/>
      <c r="H85" s="15" t="s">
        <v>25</v>
      </c>
      <c r="I85" s="15" t="s">
        <v>26</v>
      </c>
      <c r="J85" s="275"/>
      <c r="K85" s="275"/>
      <c r="L85" s="275"/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</row>
    <row r="86" spans="1:25" ht="25.5" customHeight="1">
      <c r="A86" s="47" t="s">
        <v>5</v>
      </c>
      <c r="B86" s="266" t="s">
        <v>74</v>
      </c>
      <c r="C86" s="266"/>
      <c r="D86" s="266"/>
      <c r="E86" s="266"/>
      <c r="F86" s="266"/>
      <c r="G86" s="266"/>
      <c r="H86" s="59">
        <v>0</v>
      </c>
      <c r="I86" s="60">
        <f t="shared" ref="I86:I90" si="2">H86*$I$84</f>
        <v>0</v>
      </c>
      <c r="J86" s="221"/>
    </row>
    <row r="87" spans="1:25" ht="17.25" customHeight="1">
      <c r="A87" s="47" t="s">
        <v>7</v>
      </c>
      <c r="B87" s="276" t="s">
        <v>292</v>
      </c>
      <c r="C87" s="276"/>
      <c r="D87" s="276"/>
      <c r="E87" s="276"/>
      <c r="F87" s="276"/>
      <c r="G87" s="276"/>
      <c r="H87" s="48">
        <v>2.7431220000000002E-3</v>
      </c>
      <c r="I87" s="60">
        <f>SUM(I32/30)/12*1</f>
        <v>0</v>
      </c>
      <c r="J87" s="20"/>
    </row>
    <row r="88" spans="1:25" ht="14.25" customHeight="1">
      <c r="A88" s="47" t="s">
        <v>9</v>
      </c>
      <c r="B88" s="276" t="s">
        <v>293</v>
      </c>
      <c r="C88" s="276"/>
      <c r="D88" s="276"/>
      <c r="E88" s="276"/>
      <c r="F88" s="276"/>
      <c r="G88" s="276"/>
      <c r="H88" s="48">
        <v>2.9999999999999997E-4</v>
      </c>
      <c r="I88" s="60">
        <f>SUM(I32/30)/12*5*1.5%</f>
        <v>0</v>
      </c>
      <c r="J88" s="20"/>
    </row>
    <row r="89" spans="1:25" ht="27" customHeight="1">
      <c r="A89" s="47" t="s">
        <v>10</v>
      </c>
      <c r="B89" s="266" t="s">
        <v>294</v>
      </c>
      <c r="C89" s="266"/>
      <c r="D89" s="266"/>
      <c r="E89" s="266"/>
      <c r="F89" s="266"/>
      <c r="G89" s="266"/>
      <c r="H89" s="48">
        <v>4.7000000000000002E-3</v>
      </c>
      <c r="I89" s="60">
        <f>SUM(I32/30)/12*15*8%</f>
        <v>0</v>
      </c>
      <c r="J89" s="23"/>
    </row>
    <row r="90" spans="1:25" ht="25.5" customHeight="1">
      <c r="A90" s="47" t="s">
        <v>31</v>
      </c>
      <c r="B90" s="266" t="s">
        <v>295</v>
      </c>
      <c r="C90" s="266"/>
      <c r="D90" s="266"/>
      <c r="E90" s="266"/>
      <c r="F90" s="266"/>
      <c r="G90" s="266"/>
      <c r="H90" s="48">
        <v>0</v>
      </c>
      <c r="I90" s="60">
        <f t="shared" si="2"/>
        <v>0</v>
      </c>
      <c r="J90" s="23"/>
    </row>
    <row r="91" spans="1:25" ht="17.25" customHeight="1">
      <c r="A91" s="217" t="s">
        <v>33</v>
      </c>
      <c r="B91" s="290" t="s">
        <v>75</v>
      </c>
      <c r="C91" s="291"/>
      <c r="D91" s="291"/>
      <c r="E91" s="291"/>
      <c r="F91" s="291"/>
      <c r="G91" s="292"/>
      <c r="H91" s="48">
        <v>7.7999999999999996E-3</v>
      </c>
      <c r="I91" s="60">
        <f>SUM(I32/30)/12*5*40%</f>
        <v>0</v>
      </c>
      <c r="J91" s="23"/>
    </row>
    <row r="92" spans="1:25">
      <c r="A92" s="245" t="s">
        <v>76</v>
      </c>
      <c r="B92" s="245"/>
      <c r="C92" s="245"/>
      <c r="D92" s="245"/>
      <c r="E92" s="245"/>
      <c r="F92" s="245"/>
      <c r="G92" s="245"/>
      <c r="H92" s="25">
        <f>SUM(H86:H91)</f>
        <v>1.5543121999999999E-2</v>
      </c>
      <c r="I92" s="26">
        <f>SUM(I86:I91)</f>
        <v>0</v>
      </c>
      <c r="J92" s="20"/>
    </row>
    <row r="93" spans="1:25" ht="47.85" customHeight="1">
      <c r="A93" s="267"/>
      <c r="B93" s="267"/>
      <c r="C93" s="267"/>
      <c r="D93" s="267"/>
      <c r="E93" s="267"/>
      <c r="F93" s="267"/>
      <c r="G93" s="267"/>
      <c r="H93" s="267"/>
      <c r="I93" s="267"/>
      <c r="J93" s="20"/>
    </row>
    <row r="94" spans="1:25">
      <c r="A94" s="268"/>
      <c r="B94" s="268"/>
      <c r="C94" s="268"/>
      <c r="D94" s="268"/>
      <c r="E94" s="268"/>
      <c r="F94" s="268"/>
      <c r="G94" s="268"/>
      <c r="H94" s="268"/>
      <c r="I94" s="268"/>
      <c r="J94" s="20"/>
    </row>
    <row r="95" spans="1:25" ht="15.75" customHeight="1">
      <c r="A95" s="269" t="s">
        <v>77</v>
      </c>
      <c r="B95" s="269"/>
      <c r="C95" s="269"/>
      <c r="D95" s="269"/>
      <c r="E95" s="269"/>
      <c r="F95" s="269"/>
      <c r="G95" s="269"/>
      <c r="H95" s="61" t="s">
        <v>25</v>
      </c>
      <c r="I95" s="61" t="s">
        <v>26</v>
      </c>
      <c r="J95" s="20"/>
    </row>
    <row r="96" spans="1:25" ht="24.75" customHeight="1">
      <c r="A96" s="15" t="s">
        <v>5</v>
      </c>
      <c r="B96" s="270" t="s">
        <v>78</v>
      </c>
      <c r="C96" s="270"/>
      <c r="D96" s="270"/>
      <c r="E96" s="270"/>
      <c r="F96" s="270"/>
      <c r="G96" s="270"/>
      <c r="H96" s="21">
        <v>0</v>
      </c>
      <c r="I96" s="22">
        <f>$I$32*H96</f>
        <v>0</v>
      </c>
      <c r="J96" s="20"/>
    </row>
    <row r="97" spans="1:10">
      <c r="A97" s="245" t="s">
        <v>79</v>
      </c>
      <c r="B97" s="245"/>
      <c r="C97" s="245"/>
      <c r="D97" s="245"/>
      <c r="E97" s="245"/>
      <c r="F97" s="245"/>
      <c r="G97" s="245"/>
      <c r="H97" s="25">
        <f>TRUNC(SUM(H96),4)</f>
        <v>0</v>
      </c>
      <c r="I97" s="26">
        <f>TRUNC(SUM(I96),2)</f>
        <v>0</v>
      </c>
      <c r="J97" s="20"/>
    </row>
    <row r="98" spans="1:10">
      <c r="A98" s="271"/>
      <c r="B98" s="271"/>
      <c r="C98" s="271"/>
      <c r="D98" s="271"/>
      <c r="E98" s="271"/>
      <c r="F98" s="271"/>
      <c r="G98" s="271"/>
      <c r="H98" s="271"/>
      <c r="I98" s="271"/>
      <c r="J98" s="20"/>
    </row>
    <row r="99" spans="1:10">
      <c r="A99" s="272" t="s">
        <v>80</v>
      </c>
      <c r="B99" s="272"/>
      <c r="C99" s="272"/>
      <c r="D99" s="272"/>
      <c r="E99" s="272"/>
      <c r="F99" s="272"/>
      <c r="G99" s="272"/>
      <c r="H99" s="272"/>
      <c r="I99" s="272"/>
      <c r="J99" s="20"/>
    </row>
    <row r="100" spans="1:10">
      <c r="A100" s="245" t="s">
        <v>81</v>
      </c>
      <c r="B100" s="245"/>
      <c r="C100" s="245"/>
      <c r="D100" s="245"/>
      <c r="E100" s="245"/>
      <c r="F100" s="245"/>
      <c r="G100" s="245"/>
      <c r="H100" s="245"/>
      <c r="I100" s="15" t="s">
        <v>26</v>
      </c>
      <c r="J100" s="20"/>
    </row>
    <row r="101" spans="1:10">
      <c r="A101" s="15" t="s">
        <v>82</v>
      </c>
      <c r="B101" s="229" t="s">
        <v>280</v>
      </c>
      <c r="C101" s="229"/>
      <c r="D101" s="229"/>
      <c r="E101" s="229"/>
      <c r="F101" s="229"/>
      <c r="G101" s="229"/>
      <c r="H101" s="229"/>
      <c r="I101" s="22">
        <f>I92</f>
        <v>0</v>
      </c>
      <c r="J101" s="20"/>
    </row>
    <row r="102" spans="1:10" ht="18" customHeight="1">
      <c r="A102" s="15" t="s">
        <v>83</v>
      </c>
      <c r="B102" s="229" t="s">
        <v>84</v>
      </c>
      <c r="C102" s="229"/>
      <c r="D102" s="229"/>
      <c r="E102" s="229"/>
      <c r="F102" s="229"/>
      <c r="G102" s="229"/>
      <c r="H102" s="229"/>
      <c r="I102" s="22">
        <f>I97</f>
        <v>0</v>
      </c>
      <c r="J102" s="20"/>
    </row>
    <row r="103" spans="1:10">
      <c r="A103" s="245" t="s">
        <v>85</v>
      </c>
      <c r="B103" s="245"/>
      <c r="C103" s="245"/>
      <c r="D103" s="245"/>
      <c r="E103" s="245"/>
      <c r="F103" s="245"/>
      <c r="G103" s="245"/>
      <c r="H103" s="245"/>
      <c r="I103" s="26">
        <f>I92+I97</f>
        <v>0</v>
      </c>
      <c r="J103" s="20"/>
    </row>
    <row r="104" spans="1:10">
      <c r="A104" s="265"/>
      <c r="B104" s="265"/>
      <c r="C104" s="265"/>
      <c r="D104" s="265"/>
      <c r="E104" s="265"/>
      <c r="F104" s="265"/>
      <c r="G104" s="265"/>
      <c r="H104" s="265"/>
      <c r="I104" s="265"/>
      <c r="J104" s="20"/>
    </row>
    <row r="105" spans="1:10">
      <c r="A105" s="251" t="s">
        <v>86</v>
      </c>
      <c r="B105" s="251"/>
      <c r="C105" s="251"/>
      <c r="D105" s="251"/>
      <c r="E105" s="251"/>
      <c r="F105" s="251"/>
      <c r="G105" s="251"/>
      <c r="H105" s="251"/>
      <c r="I105" s="251"/>
      <c r="J105" s="20"/>
    </row>
    <row r="106" spans="1:10">
      <c r="A106" s="15">
        <v>5</v>
      </c>
      <c r="B106" s="245" t="s">
        <v>87</v>
      </c>
      <c r="C106" s="245"/>
      <c r="D106" s="245"/>
      <c r="E106" s="245"/>
      <c r="F106" s="245"/>
      <c r="G106" s="245"/>
      <c r="H106" s="15"/>
      <c r="I106" s="15" t="s">
        <v>26</v>
      </c>
      <c r="J106" s="20"/>
    </row>
    <row r="107" spans="1:10">
      <c r="A107" s="15" t="s">
        <v>5</v>
      </c>
      <c r="B107" s="262" t="s">
        <v>88</v>
      </c>
      <c r="C107" s="262"/>
      <c r="D107" s="262"/>
      <c r="E107" s="262"/>
      <c r="F107" s="262"/>
      <c r="G107" s="262"/>
      <c r="H107" s="5" t="s">
        <v>54</v>
      </c>
      <c r="I107" s="22">
        <f>Uniforme!G12</f>
        <v>33.186666666666667</v>
      </c>
      <c r="J107" s="20"/>
    </row>
    <row r="108" spans="1:10">
      <c r="A108" s="15" t="s">
        <v>7</v>
      </c>
      <c r="B108" s="262" t="s">
        <v>260</v>
      </c>
      <c r="C108" s="262"/>
      <c r="D108" s="262"/>
      <c r="E108" s="262"/>
      <c r="F108" s="262"/>
      <c r="G108" s="262"/>
      <c r="H108" s="5" t="s">
        <v>54</v>
      </c>
      <c r="I108" s="22">
        <f>'III - Insumos'!G102</f>
        <v>223.07666666666668</v>
      </c>
      <c r="J108" s="20"/>
    </row>
    <row r="109" spans="1:10">
      <c r="A109" s="47" t="s">
        <v>9</v>
      </c>
      <c r="B109" s="262" t="s">
        <v>89</v>
      </c>
      <c r="C109" s="262"/>
      <c r="D109" s="262"/>
      <c r="E109" s="262"/>
      <c r="F109" s="262"/>
      <c r="G109" s="262"/>
      <c r="H109" s="5" t="s">
        <v>54</v>
      </c>
      <c r="I109" s="22">
        <f>'III - Insumos'!G81</f>
        <v>0</v>
      </c>
      <c r="J109" s="20"/>
    </row>
    <row r="110" spans="1:10">
      <c r="A110" s="47" t="s">
        <v>10</v>
      </c>
      <c r="B110" s="262" t="s">
        <v>259</v>
      </c>
      <c r="C110" s="262"/>
      <c r="D110" s="262"/>
      <c r="E110" s="262"/>
      <c r="F110" s="262"/>
      <c r="G110" s="262"/>
      <c r="H110" s="5" t="s">
        <v>54</v>
      </c>
      <c r="I110" s="22">
        <f>'III - Insumos'!G74</f>
        <v>619.0374999999998</v>
      </c>
      <c r="J110" s="20"/>
    </row>
    <row r="111" spans="1:10">
      <c r="A111" s="245" t="s">
        <v>90</v>
      </c>
      <c r="B111" s="245"/>
      <c r="C111" s="245"/>
      <c r="D111" s="245"/>
      <c r="E111" s="245"/>
      <c r="F111" s="245"/>
      <c r="G111" s="245"/>
      <c r="H111" s="25" t="s">
        <v>54</v>
      </c>
      <c r="I111" s="26">
        <f>TRUNC(SUM(I107:I110),2)</f>
        <v>875.3</v>
      </c>
      <c r="J111" s="20"/>
    </row>
    <row r="112" spans="1:10">
      <c r="A112" s="62"/>
      <c r="B112" s="63"/>
      <c r="C112" s="63"/>
      <c r="D112" s="63"/>
      <c r="E112" s="63"/>
      <c r="F112" s="63"/>
      <c r="G112" s="63"/>
      <c r="H112" s="64"/>
      <c r="I112" s="65"/>
      <c r="J112" s="20"/>
    </row>
    <row r="113" spans="1:12">
      <c r="A113" s="263" t="s">
        <v>91</v>
      </c>
      <c r="B113" s="263"/>
      <c r="C113" s="263"/>
      <c r="D113" s="263"/>
      <c r="E113" s="263"/>
      <c r="F113" s="263"/>
      <c r="G113" s="263"/>
      <c r="H113" s="263"/>
      <c r="I113" s="66"/>
      <c r="J113" s="20"/>
    </row>
    <row r="114" spans="1:12">
      <c r="A114" s="264" t="s">
        <v>92</v>
      </c>
      <c r="B114" s="264"/>
      <c r="C114" s="264"/>
      <c r="D114" s="264"/>
      <c r="E114" s="264"/>
      <c r="F114" s="264"/>
      <c r="G114" s="264"/>
      <c r="H114" s="264"/>
      <c r="I114" s="67">
        <f>I32+I69+I80+I103+I111</f>
        <v>1216.3</v>
      </c>
      <c r="J114" s="20"/>
    </row>
    <row r="115" spans="1:12" ht="14.25" customHeight="1">
      <c r="A115" s="62"/>
      <c r="B115" s="63"/>
      <c r="C115" s="63"/>
      <c r="D115" s="63"/>
      <c r="E115" s="63"/>
      <c r="F115" s="63"/>
      <c r="G115" s="63"/>
      <c r="H115" s="64"/>
      <c r="I115" s="65"/>
      <c r="J115" s="20"/>
    </row>
    <row r="116" spans="1:12">
      <c r="A116" s="251" t="s">
        <v>93</v>
      </c>
      <c r="B116" s="251"/>
      <c r="C116" s="251"/>
      <c r="D116" s="251"/>
      <c r="E116" s="251"/>
      <c r="F116" s="251"/>
      <c r="G116" s="251"/>
      <c r="H116" s="251"/>
      <c r="I116" s="251"/>
      <c r="J116" s="20"/>
    </row>
    <row r="117" spans="1:12">
      <c r="A117" s="15">
        <v>6</v>
      </c>
      <c r="B117" s="245" t="s">
        <v>94</v>
      </c>
      <c r="C117" s="245"/>
      <c r="D117" s="245"/>
      <c r="E117" s="245"/>
      <c r="F117" s="245"/>
      <c r="G117" s="245"/>
      <c r="H117" s="15" t="s">
        <v>25</v>
      </c>
      <c r="I117" s="15" t="s">
        <v>26</v>
      </c>
      <c r="J117" s="20"/>
    </row>
    <row r="118" spans="1:12">
      <c r="A118" s="15" t="s">
        <v>5</v>
      </c>
      <c r="B118" s="229" t="s">
        <v>95</v>
      </c>
      <c r="C118" s="229"/>
      <c r="D118" s="229"/>
      <c r="E118" s="229"/>
      <c r="F118" s="229"/>
      <c r="G118" s="229"/>
      <c r="H118" s="68">
        <v>0.06</v>
      </c>
      <c r="I118" s="22">
        <f>H118*I114</f>
        <v>72.977999999999994</v>
      </c>
      <c r="J118" s="20"/>
    </row>
    <row r="119" spans="1:12">
      <c r="A119" s="15" t="s">
        <v>7</v>
      </c>
      <c r="B119" s="229" t="s">
        <v>96</v>
      </c>
      <c r="C119" s="229"/>
      <c r="D119" s="229"/>
      <c r="E119" s="229"/>
      <c r="F119" s="229"/>
      <c r="G119" s="229"/>
      <c r="H119" s="68">
        <v>6.7900000000000002E-2</v>
      </c>
      <c r="I119" s="22">
        <f>(I114+I118)*H119</f>
        <v>87.541976200000008</v>
      </c>
      <c r="J119" s="34"/>
      <c r="L119" s="19"/>
    </row>
    <row r="120" spans="1:12">
      <c r="A120" s="252" t="s">
        <v>9</v>
      </c>
      <c r="B120" s="253" t="s">
        <v>97</v>
      </c>
      <c r="C120" s="253"/>
      <c r="D120" s="253"/>
      <c r="E120" s="253"/>
      <c r="F120" s="253"/>
      <c r="G120" s="253"/>
      <c r="H120" s="254">
        <f>E122+E123+E128+E124+E126+E129</f>
        <v>0.14250000000000002</v>
      </c>
      <c r="I120" s="255">
        <f>H120*I131</f>
        <v>214.77487313464698</v>
      </c>
      <c r="J120" s="34"/>
    </row>
    <row r="121" spans="1:12">
      <c r="A121" s="252"/>
      <c r="B121" s="256" t="s">
        <v>98</v>
      </c>
      <c r="C121" s="256"/>
      <c r="D121" s="256"/>
      <c r="E121" s="256"/>
      <c r="F121" s="256"/>
      <c r="G121" s="256"/>
      <c r="H121" s="254"/>
      <c r="I121" s="255"/>
      <c r="J121" s="34"/>
    </row>
    <row r="122" spans="1:12">
      <c r="A122" s="252"/>
      <c r="B122" s="257" t="s">
        <v>99</v>
      </c>
      <c r="C122" s="257"/>
      <c r="D122" s="257"/>
      <c r="E122" s="69">
        <v>1.6500000000000001E-2</v>
      </c>
      <c r="F122" s="70"/>
      <c r="G122" s="71"/>
      <c r="H122" s="254"/>
      <c r="I122" s="255"/>
      <c r="J122" s="20"/>
    </row>
    <row r="123" spans="1:12">
      <c r="A123" s="252"/>
      <c r="B123" s="258" t="s">
        <v>100</v>
      </c>
      <c r="C123" s="258"/>
      <c r="D123" s="258"/>
      <c r="E123" s="72">
        <v>7.5999999999999998E-2</v>
      </c>
      <c r="F123" s="73"/>
      <c r="G123" s="71"/>
      <c r="H123" s="254"/>
      <c r="I123" s="255"/>
    </row>
    <row r="124" spans="1:12">
      <c r="A124" s="252"/>
      <c r="B124" s="259" t="s">
        <v>101</v>
      </c>
      <c r="C124" s="259"/>
      <c r="D124" s="259"/>
      <c r="E124" s="74"/>
      <c r="F124" s="73"/>
      <c r="G124" s="71"/>
      <c r="H124" s="254"/>
      <c r="I124" s="255"/>
    </row>
    <row r="125" spans="1:12">
      <c r="A125" s="252"/>
      <c r="B125" s="260" t="s">
        <v>102</v>
      </c>
      <c r="C125" s="260"/>
      <c r="D125" s="260"/>
      <c r="E125" s="260"/>
      <c r="F125" s="260"/>
      <c r="G125" s="260"/>
      <c r="H125" s="254"/>
      <c r="I125" s="255"/>
      <c r="J125" s="75"/>
    </row>
    <row r="126" spans="1:12">
      <c r="A126" s="252"/>
      <c r="B126" s="261" t="s">
        <v>103</v>
      </c>
      <c r="C126" s="261"/>
      <c r="D126" s="261"/>
      <c r="E126" s="76"/>
      <c r="F126" s="77"/>
      <c r="G126" s="78"/>
      <c r="H126" s="254"/>
      <c r="I126" s="255"/>
      <c r="J126" s="79"/>
    </row>
    <row r="127" spans="1:12">
      <c r="A127" s="252"/>
      <c r="B127" s="260" t="s">
        <v>104</v>
      </c>
      <c r="C127" s="260"/>
      <c r="D127" s="260"/>
      <c r="E127" s="260"/>
      <c r="F127" s="260"/>
      <c r="G127" s="260"/>
      <c r="H127" s="254"/>
      <c r="I127" s="255"/>
      <c r="J127" s="79"/>
    </row>
    <row r="128" spans="1:12">
      <c r="A128" s="252"/>
      <c r="B128" s="256" t="s">
        <v>105</v>
      </c>
      <c r="C128" s="256"/>
      <c r="D128" s="256"/>
      <c r="E128" s="69">
        <v>0.05</v>
      </c>
      <c r="F128" s="73"/>
      <c r="G128" s="71"/>
      <c r="H128" s="254"/>
      <c r="I128" s="255"/>
      <c r="J128" s="80"/>
    </row>
    <row r="129" spans="1:11">
      <c r="A129" s="252"/>
      <c r="B129" s="261" t="s">
        <v>101</v>
      </c>
      <c r="C129" s="261"/>
      <c r="D129" s="261"/>
      <c r="E129" s="81"/>
      <c r="F129" s="82"/>
      <c r="G129" s="78"/>
      <c r="H129" s="254"/>
      <c r="I129" s="255"/>
      <c r="K129" s="83"/>
    </row>
    <row r="130" spans="1:11">
      <c r="A130" s="250" t="s">
        <v>106</v>
      </c>
      <c r="B130" s="250"/>
      <c r="C130" s="250"/>
      <c r="D130" s="250"/>
      <c r="E130" s="250"/>
      <c r="F130" s="250"/>
      <c r="G130" s="250"/>
      <c r="H130" s="84">
        <f>SUM(H118:H129)</f>
        <v>0.27040000000000003</v>
      </c>
      <c r="I130" s="26">
        <f>SUM(I118:I129)</f>
        <v>375.29484933464698</v>
      </c>
      <c r="J130" s="79"/>
      <c r="K130" s="83"/>
    </row>
    <row r="131" spans="1:11">
      <c r="A131" s="85"/>
      <c r="B131" s="86"/>
      <c r="C131" s="86"/>
      <c r="D131" s="86"/>
      <c r="E131" s="87"/>
      <c r="F131" s="86"/>
      <c r="G131" s="88"/>
      <c r="H131" s="89">
        <f>1-((8.65)/100)</f>
        <v>0.91349999999999998</v>
      </c>
      <c r="I131" s="90">
        <f>(I114+I118+I119)/H131</f>
        <v>1507.1920921729611</v>
      </c>
      <c r="K131" s="83"/>
    </row>
    <row r="132" spans="1:11">
      <c r="A132" s="251" t="s">
        <v>107</v>
      </c>
      <c r="B132" s="251"/>
      <c r="C132" s="251"/>
      <c r="D132" s="251"/>
      <c r="E132" s="251"/>
      <c r="F132" s="251"/>
      <c r="G132" s="251"/>
      <c r="H132" s="251"/>
      <c r="I132" s="251"/>
    </row>
    <row r="133" spans="1:11">
      <c r="A133" s="245" t="s">
        <v>108</v>
      </c>
      <c r="B133" s="245"/>
      <c r="C133" s="245"/>
      <c r="D133" s="245"/>
      <c r="E133" s="245"/>
      <c r="F133" s="245"/>
      <c r="G133" s="245"/>
      <c r="H133" s="245"/>
      <c r="I133" s="15" t="s">
        <v>26</v>
      </c>
    </row>
    <row r="134" spans="1:11">
      <c r="A134" s="5" t="s">
        <v>5</v>
      </c>
      <c r="B134" s="229" t="str">
        <f>A24</f>
        <v>MÓDULO 1 - COMPOSIÇÃO DA REMUNERAÇÃO</v>
      </c>
      <c r="C134" s="229"/>
      <c r="D134" s="229"/>
      <c r="E134" s="229"/>
      <c r="F134" s="229"/>
      <c r="G134" s="229"/>
      <c r="H134" s="229"/>
      <c r="I134" s="22">
        <f>I32</f>
        <v>0</v>
      </c>
      <c r="K134" s="91"/>
    </row>
    <row r="135" spans="1:11">
      <c r="A135" s="5" t="s">
        <v>7</v>
      </c>
      <c r="B135" s="229" t="str">
        <f>A35</f>
        <v>MÓDULO 2 – ENCARGOS E BENEFÍCIOS ANUAIS, MENSAIS E DIÁRIOS</v>
      </c>
      <c r="C135" s="229"/>
      <c r="D135" s="229"/>
      <c r="E135" s="229"/>
      <c r="F135" s="229"/>
      <c r="G135" s="229"/>
      <c r="H135" s="229"/>
      <c r="I135" s="22">
        <f>I69</f>
        <v>341</v>
      </c>
      <c r="K135" s="91"/>
    </row>
    <row r="136" spans="1:11">
      <c r="A136" s="5" t="s">
        <v>9</v>
      </c>
      <c r="B136" s="229" t="str">
        <f>A71</f>
        <v>MÓDULO 3 – PROVISÃO PARA RESCISÃO</v>
      </c>
      <c r="C136" s="229"/>
      <c r="D136" s="229"/>
      <c r="E136" s="229"/>
      <c r="F136" s="229"/>
      <c r="G136" s="229"/>
      <c r="H136" s="229"/>
      <c r="I136" s="22">
        <f>I80</f>
        <v>0</v>
      </c>
    </row>
    <row r="137" spans="1:11">
      <c r="A137" s="5" t="s">
        <v>10</v>
      </c>
      <c r="B137" s="229" t="str">
        <f>A83</f>
        <v>MÓDULO 4 – CUSTO DE REPOSIÇÃO DO PROFISSIONAL AUSENTE</v>
      </c>
      <c r="C137" s="229"/>
      <c r="D137" s="229"/>
      <c r="E137" s="229"/>
      <c r="F137" s="229"/>
      <c r="G137" s="229"/>
      <c r="H137" s="229"/>
      <c r="I137" s="22">
        <f>I103</f>
        <v>0</v>
      </c>
      <c r="K137" s="83"/>
    </row>
    <row r="138" spans="1:11">
      <c r="A138" s="5" t="s">
        <v>31</v>
      </c>
      <c r="B138" s="229" t="str">
        <f>A105</f>
        <v>MÓDULO 5 – INSUMOS DIVERSOS</v>
      </c>
      <c r="C138" s="229"/>
      <c r="D138" s="229"/>
      <c r="E138" s="229"/>
      <c r="F138" s="229"/>
      <c r="G138" s="229"/>
      <c r="H138" s="229"/>
      <c r="I138" s="22">
        <f>I111</f>
        <v>875.3</v>
      </c>
      <c r="J138" s="79"/>
    </row>
    <row r="139" spans="1:11">
      <c r="A139" s="15"/>
      <c r="B139" s="245" t="s">
        <v>109</v>
      </c>
      <c r="C139" s="245"/>
      <c r="D139" s="245"/>
      <c r="E139" s="245"/>
      <c r="F139" s="245"/>
      <c r="G139" s="245"/>
      <c r="H139" s="245"/>
      <c r="I139" s="26">
        <f>TRUNC(SUM(I134:I138),2)</f>
        <v>1216.3</v>
      </c>
    </row>
    <row r="140" spans="1:11" hidden="1">
      <c r="A140" s="5" t="s">
        <v>33</v>
      </c>
      <c r="B140" s="229" t="str">
        <f>A116</f>
        <v>MÓDULO 6 – CUSTOS INDIRETOS, TRIBUTOS E LUCRO</v>
      </c>
      <c r="C140" s="229"/>
      <c r="D140" s="229"/>
      <c r="E140" s="229"/>
      <c r="F140" s="229"/>
      <c r="G140" s="229"/>
      <c r="H140" s="229"/>
      <c r="I140" s="22">
        <f>I124</f>
        <v>0</v>
      </c>
    </row>
    <row r="141" spans="1:11" ht="40.5" hidden="1" customHeight="1">
      <c r="A141" s="245" t="s">
        <v>110</v>
      </c>
      <c r="B141" s="245"/>
      <c r="C141" s="245"/>
      <c r="D141" s="245"/>
      <c r="E141" s="245"/>
      <c r="F141" s="245"/>
      <c r="G141" s="245"/>
      <c r="H141" s="245"/>
      <c r="I141" s="92">
        <f>TRUNC(SUM(I139:I140),2)</f>
        <v>1216.3</v>
      </c>
    </row>
    <row r="142" spans="1:11" hidden="1">
      <c r="A142" s="7"/>
      <c r="B142" s="241" t="s">
        <v>111</v>
      </c>
      <c r="C142" s="241"/>
      <c r="D142" s="241"/>
      <c r="E142" s="241"/>
      <c r="F142" s="241"/>
      <c r="G142" s="241"/>
      <c r="H142" s="2"/>
      <c r="I142" s="2"/>
    </row>
    <row r="143" spans="1:11" ht="26.25" hidden="1" customHeight="1">
      <c r="A143" s="246" t="s">
        <v>112</v>
      </c>
      <c r="B143" s="246"/>
      <c r="C143" s="246" t="s">
        <v>113</v>
      </c>
      <c r="D143" s="246"/>
      <c r="E143" s="246" t="s">
        <v>114</v>
      </c>
      <c r="F143" s="246"/>
      <c r="G143" s="94" t="s">
        <v>115</v>
      </c>
      <c r="H143" s="93" t="s">
        <v>116</v>
      </c>
      <c r="I143" s="95" t="s">
        <v>26</v>
      </c>
    </row>
    <row r="144" spans="1:11" hidden="1">
      <c r="A144" s="247" t="s">
        <v>117</v>
      </c>
      <c r="B144" s="247"/>
      <c r="C144" s="248" t="s">
        <v>118</v>
      </c>
      <c r="D144" s="248"/>
      <c r="E144" s="249"/>
      <c r="F144" s="249"/>
      <c r="G144" s="96" t="s">
        <v>118</v>
      </c>
      <c r="H144" s="97"/>
      <c r="I144" s="98">
        <v>0</v>
      </c>
    </row>
    <row r="145" spans="1:9" hidden="1">
      <c r="A145" s="243" t="s">
        <v>119</v>
      </c>
      <c r="B145" s="243"/>
      <c r="C145" s="244" t="s">
        <v>118</v>
      </c>
      <c r="D145" s="244"/>
      <c r="E145" s="237"/>
      <c r="F145" s="237"/>
      <c r="G145" s="99" t="s">
        <v>118</v>
      </c>
      <c r="H145" s="100"/>
      <c r="I145" s="101">
        <v>0</v>
      </c>
    </row>
    <row r="146" spans="1:9" hidden="1">
      <c r="A146" s="243" t="s">
        <v>120</v>
      </c>
      <c r="B146" s="243"/>
      <c r="C146" s="244" t="s">
        <v>118</v>
      </c>
      <c r="D146" s="244"/>
      <c r="E146" s="237"/>
      <c r="F146" s="237"/>
      <c r="G146" s="99" t="s">
        <v>118</v>
      </c>
      <c r="H146" s="100"/>
      <c r="I146" s="101">
        <v>0</v>
      </c>
    </row>
    <row r="147" spans="1:9" hidden="1">
      <c r="A147" s="243" t="s">
        <v>121</v>
      </c>
      <c r="B147" s="243"/>
      <c r="C147" s="244" t="s">
        <v>118</v>
      </c>
      <c r="D147" s="244"/>
      <c r="E147" s="237"/>
      <c r="F147" s="237"/>
      <c r="G147" s="99" t="s">
        <v>118</v>
      </c>
      <c r="H147" s="100"/>
      <c r="I147" s="101">
        <v>0</v>
      </c>
    </row>
    <row r="148" spans="1:9" hidden="1">
      <c r="A148" s="236"/>
      <c r="B148" s="236"/>
      <c r="C148" s="237"/>
      <c r="D148" s="237"/>
      <c r="E148" s="237"/>
      <c r="F148" s="237"/>
      <c r="G148" s="102"/>
      <c r="H148" s="103"/>
      <c r="I148" s="101"/>
    </row>
    <row r="149" spans="1:9" hidden="1">
      <c r="A149" s="238"/>
      <c r="B149" s="238"/>
      <c r="C149" s="239"/>
      <c r="D149" s="239"/>
      <c r="E149" s="239"/>
      <c r="F149" s="239"/>
      <c r="G149" s="104"/>
      <c r="H149" s="105"/>
      <c r="I149" s="106"/>
    </row>
    <row r="150" spans="1:9" hidden="1">
      <c r="A150" s="240" t="s">
        <v>122</v>
      </c>
      <c r="B150" s="240"/>
      <c r="C150" s="240"/>
      <c r="D150" s="240"/>
      <c r="E150" s="240"/>
      <c r="F150" s="240"/>
      <c r="G150" s="240"/>
      <c r="H150" s="240"/>
      <c r="I150" s="107">
        <f>SUM(I148:I149)</f>
        <v>0</v>
      </c>
    </row>
    <row r="151" spans="1:9" hidden="1"/>
    <row r="152" spans="1:9" hidden="1">
      <c r="A152" s="7" t="s">
        <v>123</v>
      </c>
      <c r="B152" s="241" t="s">
        <v>124</v>
      </c>
      <c r="C152" s="241"/>
      <c r="D152" s="241"/>
      <c r="E152" s="241"/>
      <c r="F152" s="241"/>
      <c r="G152" s="241"/>
      <c r="H152" s="2"/>
      <c r="I152" s="2"/>
    </row>
    <row r="153" spans="1:9" ht="13.5" hidden="1" customHeight="1">
      <c r="A153" s="242" t="s">
        <v>125</v>
      </c>
      <c r="B153" s="242"/>
      <c r="C153" s="242"/>
      <c r="D153" s="242"/>
      <c r="E153" s="242"/>
      <c r="F153" s="242"/>
      <c r="G153" s="242"/>
      <c r="H153" s="242"/>
      <c r="I153" s="242"/>
    </row>
    <row r="154" spans="1:9" hidden="1">
      <c r="A154" s="108"/>
      <c r="B154" s="227" t="s">
        <v>126</v>
      </c>
      <c r="C154" s="227"/>
      <c r="D154" s="227"/>
      <c r="E154" s="227"/>
      <c r="F154" s="227"/>
      <c r="G154" s="227"/>
      <c r="H154" s="227"/>
      <c r="I154" s="95" t="s">
        <v>26</v>
      </c>
    </row>
    <row r="155" spans="1:9" hidden="1">
      <c r="A155" s="109" t="s">
        <v>5</v>
      </c>
      <c r="B155" s="228" t="s">
        <v>127</v>
      </c>
      <c r="C155" s="228"/>
      <c r="D155" s="228"/>
      <c r="E155" s="228"/>
      <c r="F155" s="228"/>
      <c r="G155" s="228"/>
      <c r="H155" s="228"/>
      <c r="I155" s="110">
        <f>I120</f>
        <v>214.77487313464698</v>
      </c>
    </row>
    <row r="156" spans="1:9" hidden="1">
      <c r="A156" s="111" t="s">
        <v>7</v>
      </c>
      <c r="B156" s="229" t="s">
        <v>128</v>
      </c>
      <c r="C156" s="229"/>
      <c r="D156" s="229"/>
      <c r="E156" s="229"/>
      <c r="F156" s="229"/>
      <c r="G156" s="229"/>
      <c r="H156" s="229"/>
      <c r="I156" s="112" t="e">
        <f>#REF!</f>
        <v>#REF!</v>
      </c>
    </row>
    <row r="157" spans="1:9" hidden="1">
      <c r="A157" s="111" t="s">
        <v>9</v>
      </c>
      <c r="B157" s="230" t="s">
        <v>129</v>
      </c>
      <c r="C157" s="230"/>
      <c r="D157" s="230"/>
      <c r="E157" s="230"/>
      <c r="F157" s="230"/>
      <c r="G157" s="230"/>
      <c r="H157" s="230"/>
      <c r="I157" s="112">
        <f>I124</f>
        <v>0</v>
      </c>
    </row>
    <row r="158" spans="1:9" hidden="1">
      <c r="A158" s="231" t="s">
        <v>130</v>
      </c>
      <c r="B158" s="231"/>
      <c r="C158" s="231"/>
      <c r="D158" s="231"/>
      <c r="E158" s="231"/>
      <c r="F158" s="231"/>
      <c r="G158" s="231"/>
      <c r="H158" s="231"/>
      <c r="I158" s="107" t="e">
        <f>SUM(I155:I157)</f>
        <v>#REF!</v>
      </c>
    </row>
    <row r="159" spans="1:9" hidden="1">
      <c r="A159" s="7" t="s">
        <v>131</v>
      </c>
      <c r="B159" s="1" t="s">
        <v>132</v>
      </c>
    </row>
    <row r="160" spans="1:9">
      <c r="A160" s="5" t="s">
        <v>33</v>
      </c>
      <c r="B160" s="229" t="s">
        <v>93</v>
      </c>
      <c r="C160" s="229"/>
      <c r="D160" s="229"/>
      <c r="E160" s="229"/>
      <c r="F160" s="229"/>
      <c r="G160" s="229"/>
      <c r="H160" s="229"/>
      <c r="I160" s="22">
        <f>I130</f>
        <v>375.29484933464698</v>
      </c>
    </row>
    <row r="161" spans="1:10" ht="21.75" customHeight="1">
      <c r="A161" s="232" t="s">
        <v>133</v>
      </c>
      <c r="B161" s="232"/>
      <c r="C161" s="232"/>
      <c r="D161" s="232"/>
      <c r="E161" s="232"/>
      <c r="F161" s="232"/>
      <c r="G161" s="232"/>
      <c r="H161" s="232"/>
      <c r="I161" s="113">
        <f>I131</f>
        <v>1507.1920921729611</v>
      </c>
    </row>
    <row r="162" spans="1:10">
      <c r="A162" s="114"/>
      <c r="B162" s="114"/>
    </row>
    <row r="163" spans="1:10" ht="12.75" customHeight="1">
      <c r="A163" s="233" t="s">
        <v>134</v>
      </c>
      <c r="B163" s="234"/>
      <c r="C163" s="234"/>
      <c r="D163" s="234"/>
      <c r="E163" s="235"/>
      <c r="F163" s="115" t="s">
        <v>277</v>
      </c>
      <c r="J163" s="116"/>
    </row>
    <row r="164" spans="1:10">
      <c r="A164" s="224" t="s">
        <v>275</v>
      </c>
      <c r="B164" s="225"/>
      <c r="C164" s="225"/>
      <c r="D164" s="225"/>
      <c r="E164" s="226"/>
      <c r="F164" s="117">
        <f>I161</f>
        <v>1507.1920921729611</v>
      </c>
      <c r="J164" s="116"/>
    </row>
    <row r="165" spans="1:10">
      <c r="A165" s="224" t="s">
        <v>276</v>
      </c>
      <c r="B165" s="225"/>
      <c r="C165" s="225"/>
      <c r="D165" s="225"/>
      <c r="E165" s="226"/>
      <c r="F165" s="117">
        <f>E14</f>
        <v>1</v>
      </c>
    </row>
    <row r="166" spans="1:10">
      <c r="A166" s="224" t="s">
        <v>128</v>
      </c>
      <c r="B166" s="225"/>
      <c r="C166" s="225"/>
      <c r="D166" s="225"/>
      <c r="E166" s="226"/>
      <c r="F166" s="117">
        <f>SUM(F164*E14)</f>
        <v>1507.1920921729611</v>
      </c>
    </row>
    <row r="167" spans="1:10">
      <c r="A167" s="224" t="s">
        <v>278</v>
      </c>
      <c r="B167" s="225"/>
      <c r="C167" s="225"/>
      <c r="D167" s="225"/>
      <c r="E167" s="226"/>
      <c r="F167" s="118">
        <f>SUM(F166*I10)</f>
        <v>18086.305106075532</v>
      </c>
    </row>
  </sheetData>
  <mergeCells count="174">
    <mergeCell ref="A167:E167"/>
    <mergeCell ref="B91:G91"/>
    <mergeCell ref="A1:I1"/>
    <mergeCell ref="B4:I4"/>
    <mergeCell ref="A5:G5"/>
    <mergeCell ref="A6:I6"/>
    <mergeCell ref="B7:H7"/>
    <mergeCell ref="B8:H8"/>
    <mergeCell ref="B9:H9"/>
    <mergeCell ref="B10:H10"/>
    <mergeCell ref="A12:I12"/>
    <mergeCell ref="A13:B13"/>
    <mergeCell ref="C13:D13"/>
    <mergeCell ref="E13:I13"/>
    <mergeCell ref="A14:B14"/>
    <mergeCell ref="C14:D14"/>
    <mergeCell ref="E14:I14"/>
    <mergeCell ref="A16:I16"/>
    <mergeCell ref="B17:H17"/>
    <mergeCell ref="B18:H18"/>
    <mergeCell ref="B19:H19"/>
    <mergeCell ref="B20:H20"/>
    <mergeCell ref="B21:H21"/>
    <mergeCell ref="A23:I23"/>
    <mergeCell ref="A24:I24"/>
    <mergeCell ref="B25:G25"/>
    <mergeCell ref="B26:G26"/>
    <mergeCell ref="B27:G27"/>
    <mergeCell ref="B28:G28"/>
    <mergeCell ref="B29:G29"/>
    <mergeCell ref="B30:G30"/>
    <mergeCell ref="B31:G31"/>
    <mergeCell ref="A32:H32"/>
    <mergeCell ref="A33:I33"/>
    <mergeCell ref="A35:I35"/>
    <mergeCell ref="A36:G36"/>
    <mergeCell ref="B37:G37"/>
    <mergeCell ref="B38:G38"/>
    <mergeCell ref="A39:G39"/>
    <mergeCell ref="A41:I41"/>
    <mergeCell ref="A43:H43"/>
    <mergeCell ref="A44:G44"/>
    <mergeCell ref="B45:G45"/>
    <mergeCell ref="B46:G46"/>
    <mergeCell ref="B47:G47"/>
    <mergeCell ref="B48:G48"/>
    <mergeCell ref="B49:G49"/>
    <mergeCell ref="B50:G50"/>
    <mergeCell ref="B51:G51"/>
    <mergeCell ref="B52:G52"/>
    <mergeCell ref="A53:G53"/>
    <mergeCell ref="A54:I54"/>
    <mergeCell ref="A55:I55"/>
    <mergeCell ref="A56:G56"/>
    <mergeCell ref="B57:G57"/>
    <mergeCell ref="B58:G58"/>
    <mergeCell ref="B59:G59"/>
    <mergeCell ref="B60:G60"/>
    <mergeCell ref="A61:H61"/>
    <mergeCell ref="A62:I62"/>
    <mergeCell ref="A64:I64"/>
    <mergeCell ref="A65:H65"/>
    <mergeCell ref="B66:H66"/>
    <mergeCell ref="B67:H67"/>
    <mergeCell ref="B68:H68"/>
    <mergeCell ref="A69:H69"/>
    <mergeCell ref="A70:I70"/>
    <mergeCell ref="A71:H71"/>
    <mergeCell ref="A72:H72"/>
    <mergeCell ref="B73:G73"/>
    <mergeCell ref="B74:G74"/>
    <mergeCell ref="B75:G75"/>
    <mergeCell ref="B76:G76"/>
    <mergeCell ref="B77:G77"/>
    <mergeCell ref="B78:G78"/>
    <mergeCell ref="B79:G79"/>
    <mergeCell ref="A80:G80"/>
    <mergeCell ref="A81:I81"/>
    <mergeCell ref="A82:I82"/>
    <mergeCell ref="A83:I83"/>
    <mergeCell ref="A84:H84"/>
    <mergeCell ref="A85:G85"/>
    <mergeCell ref="J85:Y85"/>
    <mergeCell ref="B86:G86"/>
    <mergeCell ref="B87:G87"/>
    <mergeCell ref="B88:G88"/>
    <mergeCell ref="B89:G89"/>
    <mergeCell ref="B90:G90"/>
    <mergeCell ref="A92:G92"/>
    <mergeCell ref="A93:I93"/>
    <mergeCell ref="A94:I94"/>
    <mergeCell ref="A95:G95"/>
    <mergeCell ref="B96:G96"/>
    <mergeCell ref="A97:G97"/>
    <mergeCell ref="A98:I98"/>
    <mergeCell ref="A99:I99"/>
    <mergeCell ref="A100:H100"/>
    <mergeCell ref="B101:H101"/>
    <mergeCell ref="B102:H102"/>
    <mergeCell ref="A103:H103"/>
    <mergeCell ref="A104:I104"/>
    <mergeCell ref="A105:I105"/>
    <mergeCell ref="B106:G106"/>
    <mergeCell ref="B107:G107"/>
    <mergeCell ref="B108:G108"/>
    <mergeCell ref="B109:G109"/>
    <mergeCell ref="B110:G110"/>
    <mergeCell ref="A111:G111"/>
    <mergeCell ref="A113:H113"/>
    <mergeCell ref="A114:H114"/>
    <mergeCell ref="A116:I116"/>
    <mergeCell ref="B117:G117"/>
    <mergeCell ref="B118:G118"/>
    <mergeCell ref="B119:G119"/>
    <mergeCell ref="A120:A129"/>
    <mergeCell ref="B120:G120"/>
    <mergeCell ref="H120:H129"/>
    <mergeCell ref="I120:I129"/>
    <mergeCell ref="B121:G121"/>
    <mergeCell ref="B122:D122"/>
    <mergeCell ref="B123:D123"/>
    <mergeCell ref="B124:D124"/>
    <mergeCell ref="B125:G125"/>
    <mergeCell ref="B126:D126"/>
    <mergeCell ref="B127:G127"/>
    <mergeCell ref="B128:D128"/>
    <mergeCell ref="B129:D129"/>
    <mergeCell ref="A130:G130"/>
    <mergeCell ref="A132:I132"/>
    <mergeCell ref="A133:H133"/>
    <mergeCell ref="B134:H134"/>
    <mergeCell ref="B135:H135"/>
    <mergeCell ref="B136:H136"/>
    <mergeCell ref="B137:H137"/>
    <mergeCell ref="B138:H138"/>
    <mergeCell ref="B139:H139"/>
    <mergeCell ref="B140:H140"/>
    <mergeCell ref="A141:H141"/>
    <mergeCell ref="B142:G142"/>
    <mergeCell ref="A143:B143"/>
    <mergeCell ref="C143:D143"/>
    <mergeCell ref="E143:F143"/>
    <mergeCell ref="A144:B144"/>
    <mergeCell ref="C144:D144"/>
    <mergeCell ref="E144:F144"/>
    <mergeCell ref="A145:B145"/>
    <mergeCell ref="C145:D145"/>
    <mergeCell ref="E145:F145"/>
    <mergeCell ref="A146:B146"/>
    <mergeCell ref="C146:D146"/>
    <mergeCell ref="E146:F146"/>
    <mergeCell ref="A147:B147"/>
    <mergeCell ref="C147:D147"/>
    <mergeCell ref="E147:F147"/>
    <mergeCell ref="A148:B148"/>
    <mergeCell ref="C148:D148"/>
    <mergeCell ref="E148:F148"/>
    <mergeCell ref="A149:B149"/>
    <mergeCell ref="C149:D149"/>
    <mergeCell ref="E149:F149"/>
    <mergeCell ref="A150:H150"/>
    <mergeCell ref="B152:G152"/>
    <mergeCell ref="A153:I153"/>
    <mergeCell ref="A165:E165"/>
    <mergeCell ref="A166:E166"/>
    <mergeCell ref="B154:H154"/>
    <mergeCell ref="B155:H155"/>
    <mergeCell ref="B156:H156"/>
    <mergeCell ref="B157:H157"/>
    <mergeCell ref="A158:H158"/>
    <mergeCell ref="B160:H160"/>
    <mergeCell ref="A161:H161"/>
    <mergeCell ref="A163:E163"/>
    <mergeCell ref="A164:E164"/>
  </mergeCells>
  <pageMargins left="0.98402777777777795" right="0.196527777777778" top="1.04236111111111" bottom="0.31527777777777799" header="0.51180555555555496" footer="0.51180555555555496"/>
  <pageSetup paperSize="9" scale="75" firstPageNumber="0" orientation="portrait" r:id="rId1"/>
  <rowBreaks count="2" manualBreakCount="2">
    <brk id="55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2"/>
  <sheetViews>
    <sheetView showGridLines="0" view="pageBreakPreview" topLeftCell="A61" zoomScale="120" zoomScaleNormal="110" zoomScalePageLayoutView="120" workbookViewId="0">
      <selection activeCell="A71" sqref="A71:E71"/>
    </sheetView>
  </sheetViews>
  <sheetFormatPr defaultRowHeight="12.75"/>
  <cols>
    <col min="1" max="1" width="6.85546875" style="119" customWidth="1"/>
    <col min="2" max="2" width="46.140625" style="120" customWidth="1"/>
    <col min="3" max="3" width="11.140625" style="121" customWidth="1"/>
    <col min="4" max="4" width="8.140625" style="120" customWidth="1"/>
    <col min="5" max="5" width="11.5703125" style="120"/>
    <col min="6" max="6" width="11.85546875" style="120" customWidth="1"/>
    <col min="7" max="7" width="12.42578125" style="122" customWidth="1"/>
    <col min="8" max="13" width="9.140625" style="119" customWidth="1"/>
    <col min="14" max="14" width="11.5703125" style="119" hidden="1"/>
    <col min="15" max="251" width="9.140625" style="119" customWidth="1"/>
    <col min="252" max="252" width="29.7109375" style="119" customWidth="1"/>
    <col min="253" max="253" width="12.7109375" style="119" customWidth="1"/>
    <col min="254" max="254" width="10.7109375" style="119" customWidth="1"/>
    <col min="255" max="255" width="12.7109375" style="119" customWidth="1"/>
    <col min="256" max="256" width="2.7109375" style="119" customWidth="1"/>
    <col min="257" max="257" width="29.7109375" style="119" customWidth="1"/>
    <col min="258" max="258" width="10.7109375" style="119" customWidth="1"/>
    <col min="259" max="259" width="12.7109375" style="119" customWidth="1"/>
    <col min="260" max="260" width="10.7109375" style="119" customWidth="1"/>
    <col min="261" max="261" width="12.7109375" style="119" customWidth="1"/>
    <col min="262" max="263" width="11.5703125" style="119" hidden="1"/>
    <col min="264" max="507" width="9.140625" style="119" customWidth="1"/>
    <col min="508" max="508" width="29.7109375" style="119" customWidth="1"/>
    <col min="509" max="509" width="12.7109375" style="119" customWidth="1"/>
    <col min="510" max="510" width="10.7109375" style="119" customWidth="1"/>
    <col min="511" max="511" width="12.7109375" style="119" customWidth="1"/>
    <col min="512" max="512" width="2.7109375" style="119" customWidth="1"/>
    <col min="513" max="513" width="29.7109375" style="119" customWidth="1"/>
    <col min="514" max="514" width="10.7109375" style="119" customWidth="1"/>
    <col min="515" max="515" width="12.7109375" style="119" customWidth="1"/>
    <col min="516" max="516" width="10.7109375" style="119" customWidth="1"/>
    <col min="517" max="517" width="12.7109375" style="119" customWidth="1"/>
    <col min="518" max="519" width="11.5703125" style="119" hidden="1"/>
    <col min="520" max="763" width="9.140625" style="119" customWidth="1"/>
    <col min="764" max="764" width="29.7109375" style="119" customWidth="1"/>
    <col min="765" max="765" width="12.7109375" style="119" customWidth="1"/>
    <col min="766" max="766" width="10.7109375" style="119" customWidth="1"/>
    <col min="767" max="767" width="12.7109375" style="119" customWidth="1"/>
    <col min="768" max="768" width="2.7109375" style="119" customWidth="1"/>
    <col min="769" max="769" width="29.7109375" style="119" customWidth="1"/>
    <col min="770" max="770" width="10.7109375" style="119" customWidth="1"/>
    <col min="771" max="771" width="12.7109375" style="119" customWidth="1"/>
    <col min="772" max="772" width="10.7109375" style="119" customWidth="1"/>
    <col min="773" max="773" width="12.7109375" style="119" customWidth="1"/>
    <col min="774" max="775" width="11.5703125" style="119" hidden="1"/>
    <col min="776" max="1019" width="9.140625" style="119" customWidth="1"/>
    <col min="1020" max="1020" width="29.7109375" style="119" customWidth="1"/>
    <col min="1021" max="1021" width="12.7109375" style="119" customWidth="1"/>
    <col min="1022" max="1022" width="10.7109375" style="119" customWidth="1"/>
    <col min="1023" max="1023" width="12.7109375" style="119" customWidth="1"/>
    <col min="1024" max="1025" width="2.7109375" style="119" customWidth="1"/>
  </cols>
  <sheetData>
    <row r="1" spans="1:14" ht="12" customHeight="1">
      <c r="A1" s="309" t="s">
        <v>135</v>
      </c>
      <c r="B1" s="309"/>
      <c r="C1" s="309"/>
      <c r="D1" s="309"/>
      <c r="E1" s="309"/>
      <c r="F1" s="309"/>
      <c r="G1" s="309"/>
    </row>
    <row r="2" spans="1:14" ht="12" customHeight="1">
      <c r="A2" s="123" t="s">
        <v>282</v>
      </c>
      <c r="B2" s="124"/>
      <c r="C2" s="125"/>
      <c r="D2" s="124"/>
      <c r="E2" s="124"/>
      <c r="F2" s="124"/>
      <c r="G2" s="126"/>
    </row>
    <row r="3" spans="1:14" ht="12" customHeight="1">
      <c r="A3" s="127" t="s">
        <v>136</v>
      </c>
      <c r="B3" s="128"/>
      <c r="C3" s="129"/>
      <c r="D3" s="128"/>
      <c r="E3" s="128"/>
      <c r="F3" s="128"/>
      <c r="G3" s="130"/>
    </row>
    <row r="4" spans="1:14" ht="12" customHeight="1">
      <c r="A4" s="310" t="s">
        <v>137</v>
      </c>
      <c r="B4" s="310"/>
      <c r="C4" s="310"/>
      <c r="D4" s="310"/>
      <c r="E4" s="310"/>
      <c r="F4" s="310"/>
      <c r="G4" s="310"/>
    </row>
    <row r="5" spans="1:14">
      <c r="A5" s="131" t="s">
        <v>138</v>
      </c>
      <c r="B5" s="132" t="s">
        <v>284</v>
      </c>
      <c r="C5" s="133"/>
      <c r="D5" s="134" t="s">
        <v>139</v>
      </c>
      <c r="E5" s="131" t="s">
        <v>140</v>
      </c>
      <c r="F5" s="131" t="s">
        <v>141</v>
      </c>
      <c r="G5" s="135" t="s">
        <v>142</v>
      </c>
    </row>
    <row r="6" spans="1:14" ht="36">
      <c r="A6" s="136">
        <v>1</v>
      </c>
      <c r="B6" s="137" t="s">
        <v>187</v>
      </c>
      <c r="C6" s="138"/>
      <c r="D6" s="139" t="s">
        <v>143</v>
      </c>
      <c r="E6" s="136">
        <v>0</v>
      </c>
      <c r="F6" s="140">
        <v>20.78</v>
      </c>
      <c r="G6" s="141">
        <f t="shared" ref="G6:G69" si="0">E6*F6</f>
        <v>0</v>
      </c>
      <c r="N6" s="142"/>
    </row>
    <row r="7" spans="1:14" ht="36">
      <c r="A7" s="136">
        <v>2</v>
      </c>
      <c r="B7" s="137" t="s">
        <v>188</v>
      </c>
      <c r="C7" s="138"/>
      <c r="D7" s="139" t="s">
        <v>143</v>
      </c>
      <c r="E7" s="136">
        <v>0</v>
      </c>
      <c r="F7" s="140">
        <v>19.38</v>
      </c>
      <c r="G7" s="141">
        <f t="shared" si="0"/>
        <v>0</v>
      </c>
      <c r="N7" s="143"/>
    </row>
    <row r="8" spans="1:14" ht="36" customHeight="1">
      <c r="A8" s="136">
        <v>3</v>
      </c>
      <c r="B8" s="137" t="s">
        <v>189</v>
      </c>
      <c r="C8" s="138"/>
      <c r="D8" s="139" t="s">
        <v>143</v>
      </c>
      <c r="E8" s="136">
        <v>2</v>
      </c>
      <c r="F8" s="144">
        <v>45.48</v>
      </c>
      <c r="G8" s="141">
        <f t="shared" si="0"/>
        <v>90.96</v>
      </c>
      <c r="N8" s="143"/>
    </row>
    <row r="9" spans="1:14" s="145" customFormat="1" ht="26.25" customHeight="1">
      <c r="A9" s="136">
        <v>4</v>
      </c>
      <c r="B9" s="137" t="s">
        <v>190</v>
      </c>
      <c r="C9" s="138"/>
      <c r="D9" s="139" t="s">
        <v>143</v>
      </c>
      <c r="E9" s="136">
        <v>1</v>
      </c>
      <c r="F9" s="144">
        <v>19.36</v>
      </c>
      <c r="G9" s="141">
        <f t="shared" si="0"/>
        <v>19.36</v>
      </c>
      <c r="N9" s="143"/>
    </row>
    <row r="10" spans="1:14" s="145" customFormat="1" ht="36">
      <c r="A10" s="136">
        <v>5</v>
      </c>
      <c r="B10" s="137" t="s">
        <v>191</v>
      </c>
      <c r="C10" s="138"/>
      <c r="D10" s="139" t="s">
        <v>143</v>
      </c>
      <c r="E10" s="136">
        <v>0</v>
      </c>
      <c r="F10" s="144">
        <v>24.47</v>
      </c>
      <c r="G10" s="141">
        <f t="shared" si="0"/>
        <v>0</v>
      </c>
      <c r="N10" s="143"/>
    </row>
    <row r="11" spans="1:14" s="145" customFormat="1" ht="33.75" customHeight="1">
      <c r="A11" s="136">
        <v>6</v>
      </c>
      <c r="B11" s="137" t="s">
        <v>192</v>
      </c>
      <c r="C11" s="138"/>
      <c r="D11" s="139" t="s">
        <v>143</v>
      </c>
      <c r="E11" s="136">
        <v>1</v>
      </c>
      <c r="F11" s="144">
        <v>132.66999999999999</v>
      </c>
      <c r="G11" s="141">
        <f t="shared" si="0"/>
        <v>132.66999999999999</v>
      </c>
      <c r="N11" s="143"/>
    </row>
    <row r="12" spans="1:14" s="145" customFormat="1">
      <c r="A12" s="136">
        <v>7</v>
      </c>
      <c r="B12" s="137" t="s">
        <v>193</v>
      </c>
      <c r="C12" s="138"/>
      <c r="D12" s="139" t="s">
        <v>143</v>
      </c>
      <c r="E12" s="136">
        <v>1</v>
      </c>
      <c r="F12" s="140">
        <v>20.62</v>
      </c>
      <c r="G12" s="141">
        <f t="shared" si="0"/>
        <v>20.62</v>
      </c>
      <c r="N12" s="146"/>
    </row>
    <row r="13" spans="1:14" s="145" customFormat="1" ht="24">
      <c r="A13" s="136">
        <v>8</v>
      </c>
      <c r="B13" s="137" t="s">
        <v>194</v>
      </c>
      <c r="C13" s="138"/>
      <c r="D13" s="139" t="s">
        <v>143</v>
      </c>
      <c r="E13" s="136">
        <v>0</v>
      </c>
      <c r="F13" s="140">
        <v>131.16999999999999</v>
      </c>
      <c r="G13" s="141">
        <f t="shared" si="0"/>
        <v>0</v>
      </c>
    </row>
    <row r="14" spans="1:14" s="145" customFormat="1" ht="22.5">
      <c r="A14" s="136">
        <v>9</v>
      </c>
      <c r="B14" s="218" t="s">
        <v>195</v>
      </c>
      <c r="C14" s="138"/>
      <c r="D14" s="139" t="s">
        <v>143</v>
      </c>
      <c r="E14" s="136">
        <v>2</v>
      </c>
      <c r="F14" s="140">
        <v>151.46</v>
      </c>
      <c r="G14" s="141">
        <f t="shared" si="0"/>
        <v>302.92</v>
      </c>
    </row>
    <row r="15" spans="1:14" s="145" customFormat="1" ht="36">
      <c r="A15" s="136">
        <v>10</v>
      </c>
      <c r="B15" s="137" t="s">
        <v>196</v>
      </c>
      <c r="C15" s="138"/>
      <c r="D15" s="139" t="s">
        <v>143</v>
      </c>
      <c r="E15" s="136">
        <v>1</v>
      </c>
      <c r="F15" s="140">
        <v>69</v>
      </c>
      <c r="G15" s="141">
        <f t="shared" si="0"/>
        <v>69</v>
      </c>
    </row>
    <row r="16" spans="1:14" s="145" customFormat="1" ht="36">
      <c r="A16" s="136">
        <v>11</v>
      </c>
      <c r="B16" s="137" t="s">
        <v>197</v>
      </c>
      <c r="C16" s="138"/>
      <c r="D16" s="139" t="s">
        <v>143</v>
      </c>
      <c r="E16" s="136">
        <v>0</v>
      </c>
      <c r="F16" s="140">
        <v>45.77</v>
      </c>
      <c r="G16" s="141">
        <f t="shared" si="0"/>
        <v>0</v>
      </c>
    </row>
    <row r="17" spans="1:7" s="145" customFormat="1" ht="33.75">
      <c r="A17" s="136">
        <v>12</v>
      </c>
      <c r="B17" s="218" t="s">
        <v>198</v>
      </c>
      <c r="C17" s="138"/>
      <c r="D17" s="139" t="s">
        <v>143</v>
      </c>
      <c r="E17" s="136">
        <v>0</v>
      </c>
      <c r="F17" s="140">
        <v>212.01</v>
      </c>
      <c r="G17" s="141">
        <f t="shared" si="0"/>
        <v>0</v>
      </c>
    </row>
    <row r="18" spans="1:7" s="145" customFormat="1" ht="36">
      <c r="A18" s="136">
        <v>13</v>
      </c>
      <c r="B18" s="137" t="s">
        <v>199</v>
      </c>
      <c r="C18" s="138"/>
      <c r="D18" s="139" t="s">
        <v>143</v>
      </c>
      <c r="E18" s="136">
        <v>0</v>
      </c>
      <c r="F18" s="140">
        <v>53.43</v>
      </c>
      <c r="G18" s="141">
        <f t="shared" si="0"/>
        <v>0</v>
      </c>
    </row>
    <row r="19" spans="1:7" s="145" customFormat="1" ht="36">
      <c r="A19" s="136">
        <v>14</v>
      </c>
      <c r="B19" s="137" t="s">
        <v>200</v>
      </c>
      <c r="C19" s="138"/>
      <c r="D19" s="139" t="s">
        <v>143</v>
      </c>
      <c r="E19" s="136">
        <v>0</v>
      </c>
      <c r="F19" s="140">
        <v>38.92</v>
      </c>
      <c r="G19" s="141">
        <f t="shared" si="0"/>
        <v>0</v>
      </c>
    </row>
    <row r="20" spans="1:7" s="145" customFormat="1" ht="36">
      <c r="A20" s="136">
        <v>15</v>
      </c>
      <c r="B20" s="137" t="s">
        <v>201</v>
      </c>
      <c r="C20" s="138"/>
      <c r="D20" s="139" t="s">
        <v>143</v>
      </c>
      <c r="E20" s="136">
        <v>0</v>
      </c>
      <c r="F20" s="140">
        <v>75.34</v>
      </c>
      <c r="G20" s="141">
        <f t="shared" si="0"/>
        <v>0</v>
      </c>
    </row>
    <row r="21" spans="1:7" s="145" customFormat="1" ht="12">
      <c r="A21" s="136">
        <v>16</v>
      </c>
      <c r="B21" s="137" t="s">
        <v>202</v>
      </c>
      <c r="C21" s="138"/>
      <c r="D21" s="139" t="s">
        <v>143</v>
      </c>
      <c r="E21" s="136">
        <v>0</v>
      </c>
      <c r="F21" s="147">
        <v>45.67</v>
      </c>
      <c r="G21" s="141">
        <f t="shared" si="0"/>
        <v>0</v>
      </c>
    </row>
    <row r="22" spans="1:7" s="145" customFormat="1" ht="12">
      <c r="A22" s="136">
        <v>17</v>
      </c>
      <c r="B22" s="137" t="s">
        <v>203</v>
      </c>
      <c r="C22" s="138"/>
      <c r="D22" s="139" t="s">
        <v>143</v>
      </c>
      <c r="E22" s="136">
        <v>2</v>
      </c>
      <c r="F22" s="147">
        <v>17.010000000000002</v>
      </c>
      <c r="G22" s="141">
        <f t="shared" si="0"/>
        <v>34.020000000000003</v>
      </c>
    </row>
    <row r="23" spans="1:7" s="145" customFormat="1" ht="36" customHeight="1">
      <c r="A23" s="136">
        <v>18</v>
      </c>
      <c r="B23" s="137" t="s">
        <v>204</v>
      </c>
      <c r="C23" s="138"/>
      <c r="D23" s="139" t="s">
        <v>143</v>
      </c>
      <c r="E23" s="136">
        <v>0</v>
      </c>
      <c r="F23" s="140">
        <v>35.21</v>
      </c>
      <c r="G23" s="141">
        <f t="shared" si="0"/>
        <v>0</v>
      </c>
    </row>
    <row r="24" spans="1:7" s="145" customFormat="1" ht="24" customHeight="1">
      <c r="A24" s="136">
        <v>19</v>
      </c>
      <c r="B24" s="137" t="s">
        <v>205</v>
      </c>
      <c r="C24" s="138"/>
      <c r="D24" s="139" t="s">
        <v>143</v>
      </c>
      <c r="E24" s="136">
        <v>1</v>
      </c>
      <c r="F24" s="140">
        <v>19.25</v>
      </c>
      <c r="G24" s="141">
        <f t="shared" si="0"/>
        <v>19.25</v>
      </c>
    </row>
    <row r="25" spans="1:7" s="145" customFormat="1" ht="12">
      <c r="A25" s="136">
        <v>20</v>
      </c>
      <c r="B25" s="148" t="s">
        <v>206</v>
      </c>
      <c r="C25" s="138"/>
      <c r="D25" s="139" t="s">
        <v>143</v>
      </c>
      <c r="E25" s="136">
        <v>2</v>
      </c>
      <c r="F25" s="140">
        <v>13.67</v>
      </c>
      <c r="G25" s="141">
        <f t="shared" si="0"/>
        <v>27.34</v>
      </c>
    </row>
    <row r="26" spans="1:7" s="145" customFormat="1" ht="60">
      <c r="A26" s="136">
        <v>21</v>
      </c>
      <c r="B26" s="148" t="s">
        <v>207</v>
      </c>
      <c r="C26" s="138"/>
      <c r="D26" s="139" t="s">
        <v>143</v>
      </c>
      <c r="E26" s="136">
        <v>0</v>
      </c>
      <c r="F26" s="140">
        <v>56.99</v>
      </c>
      <c r="G26" s="141">
        <f t="shared" si="0"/>
        <v>0</v>
      </c>
    </row>
    <row r="27" spans="1:7" s="145" customFormat="1" ht="24">
      <c r="A27" s="136">
        <v>22</v>
      </c>
      <c r="B27" s="148" t="s">
        <v>208</v>
      </c>
      <c r="C27" s="138"/>
      <c r="D27" s="139" t="s">
        <v>143</v>
      </c>
      <c r="E27" s="136">
        <v>2</v>
      </c>
      <c r="F27" s="140">
        <v>33.229999999999997</v>
      </c>
      <c r="G27" s="141">
        <f t="shared" si="0"/>
        <v>66.459999999999994</v>
      </c>
    </row>
    <row r="28" spans="1:7" s="145" customFormat="1" ht="24">
      <c r="A28" s="136">
        <v>23</v>
      </c>
      <c r="B28" s="148" t="s">
        <v>209</v>
      </c>
      <c r="C28" s="138"/>
      <c r="D28" s="139" t="s">
        <v>143</v>
      </c>
      <c r="E28" s="136">
        <v>1</v>
      </c>
      <c r="F28" s="140">
        <v>764.29</v>
      </c>
      <c r="G28" s="141">
        <f t="shared" si="0"/>
        <v>764.29</v>
      </c>
    </row>
    <row r="29" spans="1:7" s="145" customFormat="1" ht="12">
      <c r="A29" s="136">
        <v>24</v>
      </c>
      <c r="B29" s="148" t="s">
        <v>210</v>
      </c>
      <c r="C29" s="138"/>
      <c r="D29" s="139" t="s">
        <v>143</v>
      </c>
      <c r="E29" s="136">
        <v>1</v>
      </c>
      <c r="F29" s="140">
        <v>367.1</v>
      </c>
      <c r="G29" s="141">
        <f t="shared" si="0"/>
        <v>367.1</v>
      </c>
    </row>
    <row r="30" spans="1:7" s="145" customFormat="1" ht="12">
      <c r="A30" s="136">
        <v>25</v>
      </c>
      <c r="B30" s="148" t="s">
        <v>211</v>
      </c>
      <c r="C30" s="138"/>
      <c r="D30" s="139" t="s">
        <v>143</v>
      </c>
      <c r="E30" s="136">
        <v>0</v>
      </c>
      <c r="F30" s="140">
        <v>6.55</v>
      </c>
      <c r="G30" s="141">
        <f t="shared" si="0"/>
        <v>0</v>
      </c>
    </row>
    <row r="31" spans="1:7" s="145" customFormat="1" ht="24">
      <c r="A31" s="136">
        <v>26</v>
      </c>
      <c r="B31" s="148" t="s">
        <v>212</v>
      </c>
      <c r="C31" s="138"/>
      <c r="D31" s="139" t="s">
        <v>143</v>
      </c>
      <c r="E31" s="136">
        <v>0</v>
      </c>
      <c r="F31" s="140">
        <v>3.22</v>
      </c>
      <c r="G31" s="141">
        <f t="shared" si="0"/>
        <v>0</v>
      </c>
    </row>
    <row r="32" spans="1:7" s="145" customFormat="1" ht="24">
      <c r="A32" s="136">
        <v>27</v>
      </c>
      <c r="B32" s="148" t="s">
        <v>213</v>
      </c>
      <c r="C32" s="138"/>
      <c r="D32" s="139" t="s">
        <v>143</v>
      </c>
      <c r="E32" s="136">
        <v>0</v>
      </c>
      <c r="F32" s="140">
        <v>31.81</v>
      </c>
      <c r="G32" s="141">
        <f t="shared" si="0"/>
        <v>0</v>
      </c>
    </row>
    <row r="33" spans="1:7" s="145" customFormat="1" ht="24">
      <c r="A33" s="136">
        <v>28</v>
      </c>
      <c r="B33" s="148" t="s">
        <v>214</v>
      </c>
      <c r="C33" s="138"/>
      <c r="D33" s="139" t="s">
        <v>143</v>
      </c>
      <c r="E33" s="136">
        <v>0</v>
      </c>
      <c r="F33" s="140">
        <v>23.58</v>
      </c>
      <c r="G33" s="141">
        <f t="shared" si="0"/>
        <v>0</v>
      </c>
    </row>
    <row r="34" spans="1:7" s="145" customFormat="1" ht="12">
      <c r="A34" s="136">
        <v>29</v>
      </c>
      <c r="B34" s="148" t="s">
        <v>215</v>
      </c>
      <c r="C34" s="138"/>
      <c r="D34" s="139" t="s">
        <v>143</v>
      </c>
      <c r="E34" s="136">
        <v>1</v>
      </c>
      <c r="F34" s="140">
        <v>31.05</v>
      </c>
      <c r="G34" s="141">
        <f t="shared" si="0"/>
        <v>31.05</v>
      </c>
    </row>
    <row r="35" spans="1:7" s="145" customFormat="1" ht="36">
      <c r="A35" s="136">
        <v>30</v>
      </c>
      <c r="B35" s="148" t="s">
        <v>216</v>
      </c>
      <c r="C35" s="138"/>
      <c r="D35" s="139" t="s">
        <v>143</v>
      </c>
      <c r="E35" s="136">
        <v>0</v>
      </c>
      <c r="F35" s="147">
        <v>61.47</v>
      </c>
      <c r="G35" s="141">
        <f t="shared" si="0"/>
        <v>0</v>
      </c>
    </row>
    <row r="36" spans="1:7" s="145" customFormat="1" ht="36">
      <c r="A36" s="136">
        <v>31</v>
      </c>
      <c r="B36" s="148" t="s">
        <v>217</v>
      </c>
      <c r="C36" s="138"/>
      <c r="D36" s="139" t="s">
        <v>143</v>
      </c>
      <c r="E36" s="136">
        <v>1</v>
      </c>
      <c r="F36" s="147">
        <v>472.07</v>
      </c>
      <c r="G36" s="141">
        <f t="shared" si="0"/>
        <v>472.07</v>
      </c>
    </row>
    <row r="37" spans="1:7" s="145" customFormat="1" ht="12">
      <c r="A37" s="136">
        <v>32</v>
      </c>
      <c r="B37" s="148" t="s">
        <v>218</v>
      </c>
      <c r="C37" s="138"/>
      <c r="D37" s="139" t="s">
        <v>143</v>
      </c>
      <c r="E37" s="136">
        <v>1</v>
      </c>
      <c r="F37" s="147">
        <v>358.31</v>
      </c>
      <c r="G37" s="141">
        <f t="shared" si="0"/>
        <v>358.31</v>
      </c>
    </row>
    <row r="38" spans="1:7" s="145" customFormat="1" ht="12">
      <c r="A38" s="136">
        <v>33</v>
      </c>
      <c r="B38" s="148" t="s">
        <v>219</v>
      </c>
      <c r="C38" s="138"/>
      <c r="D38" s="139" t="s">
        <v>143</v>
      </c>
      <c r="E38" s="136">
        <v>1</v>
      </c>
      <c r="F38" s="147">
        <v>63.85</v>
      </c>
      <c r="G38" s="141">
        <f t="shared" si="0"/>
        <v>63.85</v>
      </c>
    </row>
    <row r="39" spans="1:7" s="145" customFormat="1" ht="12">
      <c r="A39" s="136">
        <v>34</v>
      </c>
      <c r="B39" s="148" t="s">
        <v>220</v>
      </c>
      <c r="C39" s="138"/>
      <c r="D39" s="139" t="s">
        <v>143</v>
      </c>
      <c r="E39" s="136">
        <v>1</v>
      </c>
      <c r="F39" s="147">
        <v>91.67</v>
      </c>
      <c r="G39" s="141">
        <f t="shared" si="0"/>
        <v>91.67</v>
      </c>
    </row>
    <row r="40" spans="1:7" s="145" customFormat="1" ht="12">
      <c r="A40" s="136">
        <v>35</v>
      </c>
      <c r="B40" s="148" t="s">
        <v>221</v>
      </c>
      <c r="C40" s="138"/>
      <c r="D40" s="139" t="s">
        <v>143</v>
      </c>
      <c r="E40" s="136">
        <v>0</v>
      </c>
      <c r="F40" s="147">
        <v>63.58</v>
      </c>
      <c r="G40" s="141">
        <f t="shared" si="0"/>
        <v>0</v>
      </c>
    </row>
    <row r="41" spans="1:7" s="145" customFormat="1" ht="24">
      <c r="A41" s="136">
        <v>36</v>
      </c>
      <c r="B41" s="148" t="s">
        <v>222</v>
      </c>
      <c r="C41" s="138"/>
      <c r="D41" s="139" t="s">
        <v>143</v>
      </c>
      <c r="E41" s="136">
        <v>0</v>
      </c>
      <c r="F41" s="147">
        <v>193.11</v>
      </c>
      <c r="G41" s="141">
        <f t="shared" si="0"/>
        <v>0</v>
      </c>
    </row>
    <row r="42" spans="1:7" s="145" customFormat="1" ht="12">
      <c r="A42" s="136">
        <v>37</v>
      </c>
      <c r="B42" s="148" t="s">
        <v>223</v>
      </c>
      <c r="C42" s="138"/>
      <c r="D42" s="139" t="s">
        <v>143</v>
      </c>
      <c r="E42" s="136">
        <v>0</v>
      </c>
      <c r="F42" s="147">
        <v>282.25</v>
      </c>
      <c r="G42" s="141">
        <f t="shared" si="0"/>
        <v>0</v>
      </c>
    </row>
    <row r="43" spans="1:7" s="145" customFormat="1" ht="312">
      <c r="A43" s="136">
        <v>38</v>
      </c>
      <c r="B43" s="148" t="s">
        <v>224</v>
      </c>
      <c r="C43" s="138"/>
      <c r="D43" s="139" t="s">
        <v>143</v>
      </c>
      <c r="E43" s="136">
        <v>1</v>
      </c>
      <c r="F43" s="147">
        <v>606.96</v>
      </c>
      <c r="G43" s="141">
        <f t="shared" si="0"/>
        <v>606.96</v>
      </c>
    </row>
    <row r="44" spans="1:7" s="145" customFormat="1" ht="12">
      <c r="A44" s="136">
        <v>39</v>
      </c>
      <c r="B44" s="148" t="s">
        <v>225</v>
      </c>
      <c r="C44" s="138"/>
      <c r="D44" s="139" t="s">
        <v>143</v>
      </c>
      <c r="E44" s="136">
        <v>0</v>
      </c>
      <c r="F44" s="147">
        <v>57.64</v>
      </c>
      <c r="G44" s="141">
        <f t="shared" si="0"/>
        <v>0</v>
      </c>
    </row>
    <row r="45" spans="1:7" s="145" customFormat="1" ht="12">
      <c r="A45" s="136">
        <v>40</v>
      </c>
      <c r="B45" s="148" t="s">
        <v>226</v>
      </c>
      <c r="C45" s="138"/>
      <c r="D45" s="139" t="s">
        <v>143</v>
      </c>
      <c r="E45" s="136">
        <v>0</v>
      </c>
      <c r="F45" s="147">
        <v>91.03</v>
      </c>
      <c r="G45" s="141">
        <f t="shared" si="0"/>
        <v>0</v>
      </c>
    </row>
    <row r="46" spans="1:7" s="145" customFormat="1" ht="12">
      <c r="A46" s="136">
        <v>41</v>
      </c>
      <c r="B46" s="148" t="s">
        <v>227</v>
      </c>
      <c r="C46" s="138"/>
      <c r="D46" s="139" t="s">
        <v>143</v>
      </c>
      <c r="E46" s="136">
        <v>1</v>
      </c>
      <c r="F46" s="147">
        <v>1686.25</v>
      </c>
      <c r="G46" s="141">
        <f t="shared" si="0"/>
        <v>1686.25</v>
      </c>
    </row>
    <row r="47" spans="1:7" s="145" customFormat="1" ht="12">
      <c r="A47" s="136">
        <v>42</v>
      </c>
      <c r="B47" s="148" t="s">
        <v>228</v>
      </c>
      <c r="C47" s="138"/>
      <c r="D47" s="139" t="s">
        <v>143</v>
      </c>
      <c r="E47" s="136">
        <v>0</v>
      </c>
      <c r="F47" s="147">
        <v>9.73</v>
      </c>
      <c r="G47" s="141">
        <f t="shared" si="0"/>
        <v>0</v>
      </c>
    </row>
    <row r="48" spans="1:7" s="145" customFormat="1" ht="36">
      <c r="A48" s="136">
        <v>43</v>
      </c>
      <c r="B48" s="148" t="s">
        <v>229</v>
      </c>
      <c r="C48" s="138"/>
      <c r="D48" s="139" t="s">
        <v>143</v>
      </c>
      <c r="E48" s="136">
        <v>1</v>
      </c>
      <c r="F48" s="147">
        <v>341.29</v>
      </c>
      <c r="G48" s="141">
        <f t="shared" si="0"/>
        <v>341.29</v>
      </c>
    </row>
    <row r="49" spans="1:7" s="145" customFormat="1" ht="12">
      <c r="A49" s="136">
        <v>44</v>
      </c>
      <c r="B49" s="148" t="s">
        <v>230</v>
      </c>
      <c r="C49" s="138"/>
      <c r="D49" s="139" t="s">
        <v>143</v>
      </c>
      <c r="E49" s="136">
        <v>1</v>
      </c>
      <c r="F49" s="147">
        <v>42.24</v>
      </c>
      <c r="G49" s="141">
        <f t="shared" si="0"/>
        <v>42.24</v>
      </c>
    </row>
    <row r="50" spans="1:7" s="145" customFormat="1" ht="12">
      <c r="A50" s="136">
        <v>45</v>
      </c>
      <c r="B50" s="148" t="s">
        <v>231</v>
      </c>
      <c r="C50" s="138"/>
      <c r="D50" s="139" t="s">
        <v>143</v>
      </c>
      <c r="E50" s="136">
        <v>1</v>
      </c>
      <c r="F50" s="147">
        <v>8.9700000000000006</v>
      </c>
      <c r="G50" s="141">
        <f t="shared" si="0"/>
        <v>8.9700000000000006</v>
      </c>
    </row>
    <row r="51" spans="1:7" s="145" customFormat="1" ht="12">
      <c r="A51" s="136">
        <v>46</v>
      </c>
      <c r="B51" s="148" t="s">
        <v>232</v>
      </c>
      <c r="C51" s="138"/>
      <c r="D51" s="139" t="s">
        <v>143</v>
      </c>
      <c r="E51" s="136">
        <v>1</v>
      </c>
      <c r="F51" s="147">
        <v>46</v>
      </c>
      <c r="G51" s="141">
        <f t="shared" si="0"/>
        <v>46</v>
      </c>
    </row>
    <row r="52" spans="1:7" s="145" customFormat="1" ht="12">
      <c r="A52" s="136">
        <v>47</v>
      </c>
      <c r="B52" s="148" t="s">
        <v>233</v>
      </c>
      <c r="C52" s="138"/>
      <c r="D52" s="139" t="s">
        <v>143</v>
      </c>
      <c r="E52" s="136">
        <v>1</v>
      </c>
      <c r="F52" s="147">
        <v>21.26</v>
      </c>
      <c r="G52" s="141">
        <f t="shared" si="0"/>
        <v>21.26</v>
      </c>
    </row>
    <row r="53" spans="1:7" s="145" customFormat="1" ht="36">
      <c r="A53" s="136">
        <v>48</v>
      </c>
      <c r="B53" s="148" t="s">
        <v>234</v>
      </c>
      <c r="C53" s="138"/>
      <c r="D53" s="139" t="s">
        <v>143</v>
      </c>
      <c r="E53" s="136">
        <v>2</v>
      </c>
      <c r="F53" s="147">
        <v>14.56</v>
      </c>
      <c r="G53" s="141">
        <f t="shared" si="0"/>
        <v>29.12</v>
      </c>
    </row>
    <row r="54" spans="1:7" s="145" customFormat="1" ht="24">
      <c r="A54" s="136">
        <v>49</v>
      </c>
      <c r="B54" s="148" t="s">
        <v>235</v>
      </c>
      <c r="C54" s="138"/>
      <c r="D54" s="139" t="s">
        <v>143</v>
      </c>
      <c r="E54" s="136">
        <v>1</v>
      </c>
      <c r="F54" s="147">
        <v>15.54</v>
      </c>
      <c r="G54" s="141">
        <f t="shared" si="0"/>
        <v>15.54</v>
      </c>
    </row>
    <row r="55" spans="1:7" s="145" customFormat="1" ht="24">
      <c r="A55" s="136">
        <v>50</v>
      </c>
      <c r="B55" s="148" t="s">
        <v>236</v>
      </c>
      <c r="C55" s="138"/>
      <c r="D55" s="139" t="s">
        <v>143</v>
      </c>
      <c r="E55" s="136">
        <v>1</v>
      </c>
      <c r="F55" s="147">
        <v>41.23</v>
      </c>
      <c r="G55" s="141">
        <f t="shared" si="0"/>
        <v>41.23</v>
      </c>
    </row>
    <row r="56" spans="1:7" s="145" customFormat="1" ht="24">
      <c r="A56" s="136">
        <v>51</v>
      </c>
      <c r="B56" s="148" t="s">
        <v>237</v>
      </c>
      <c r="C56" s="138"/>
      <c r="D56" s="139" t="s">
        <v>143</v>
      </c>
      <c r="E56" s="136">
        <v>0</v>
      </c>
      <c r="F56" s="147">
        <v>22.79</v>
      </c>
      <c r="G56" s="141">
        <f t="shared" si="0"/>
        <v>0</v>
      </c>
    </row>
    <row r="57" spans="1:7" s="145" customFormat="1" ht="24">
      <c r="A57" s="136">
        <v>52</v>
      </c>
      <c r="B57" s="148" t="s">
        <v>238</v>
      </c>
      <c r="C57" s="138"/>
      <c r="D57" s="139" t="s">
        <v>143</v>
      </c>
      <c r="E57" s="136">
        <v>1</v>
      </c>
      <c r="F57" s="147">
        <v>64.489999999999995</v>
      </c>
      <c r="G57" s="141">
        <f t="shared" si="0"/>
        <v>64.489999999999995</v>
      </c>
    </row>
    <row r="58" spans="1:7" s="145" customFormat="1" ht="24">
      <c r="A58" s="136">
        <v>53</v>
      </c>
      <c r="B58" s="148" t="s">
        <v>239</v>
      </c>
      <c r="C58" s="138"/>
      <c r="D58" s="139" t="s">
        <v>143</v>
      </c>
      <c r="E58" s="136">
        <v>0</v>
      </c>
      <c r="F58" s="147">
        <v>20.92</v>
      </c>
      <c r="G58" s="141">
        <f t="shared" si="0"/>
        <v>0</v>
      </c>
    </row>
    <row r="59" spans="1:7" s="145" customFormat="1" ht="96">
      <c r="A59" s="136">
        <v>54</v>
      </c>
      <c r="B59" s="148" t="s">
        <v>240</v>
      </c>
      <c r="C59" s="138"/>
      <c r="D59" s="139" t="s">
        <v>143</v>
      </c>
      <c r="E59" s="136">
        <v>1</v>
      </c>
      <c r="F59" s="147">
        <v>404.67</v>
      </c>
      <c r="G59" s="141">
        <f t="shared" si="0"/>
        <v>404.67</v>
      </c>
    </row>
    <row r="60" spans="1:7" s="145" customFormat="1" ht="24">
      <c r="A60" s="136">
        <v>55</v>
      </c>
      <c r="B60" s="148" t="s">
        <v>241</v>
      </c>
      <c r="C60" s="138"/>
      <c r="D60" s="139" t="s">
        <v>143</v>
      </c>
      <c r="E60" s="136">
        <v>0</v>
      </c>
      <c r="F60" s="147">
        <v>16.32</v>
      </c>
      <c r="G60" s="141">
        <f t="shared" si="0"/>
        <v>0</v>
      </c>
    </row>
    <row r="61" spans="1:7" s="145" customFormat="1" ht="12">
      <c r="A61" s="136">
        <v>56</v>
      </c>
      <c r="B61" s="148" t="s">
        <v>242</v>
      </c>
      <c r="C61" s="138"/>
      <c r="D61" s="139" t="s">
        <v>143</v>
      </c>
      <c r="E61" s="136">
        <v>1</v>
      </c>
      <c r="F61" s="147">
        <v>19.86</v>
      </c>
      <c r="G61" s="141">
        <f t="shared" si="0"/>
        <v>19.86</v>
      </c>
    </row>
    <row r="62" spans="1:7" s="145" customFormat="1" ht="12">
      <c r="A62" s="136">
        <v>57</v>
      </c>
      <c r="B62" s="148" t="s">
        <v>243</v>
      </c>
      <c r="C62" s="138"/>
      <c r="D62" s="139" t="s">
        <v>143</v>
      </c>
      <c r="E62" s="136">
        <v>0</v>
      </c>
      <c r="F62" s="147">
        <v>25.28</v>
      </c>
      <c r="G62" s="141">
        <f t="shared" si="0"/>
        <v>0</v>
      </c>
    </row>
    <row r="63" spans="1:7" s="145" customFormat="1" ht="24">
      <c r="A63" s="136">
        <v>58</v>
      </c>
      <c r="B63" s="148" t="s">
        <v>244</v>
      </c>
      <c r="C63" s="138"/>
      <c r="D63" s="139" t="s">
        <v>143</v>
      </c>
      <c r="E63" s="136">
        <v>1</v>
      </c>
      <c r="F63" s="147">
        <v>883.9</v>
      </c>
      <c r="G63" s="141">
        <f t="shared" si="0"/>
        <v>883.9</v>
      </c>
    </row>
    <row r="64" spans="1:7" s="145" customFormat="1" ht="36">
      <c r="A64" s="136">
        <v>59</v>
      </c>
      <c r="B64" s="148" t="s">
        <v>245</v>
      </c>
      <c r="C64" s="138"/>
      <c r="D64" s="139" t="s">
        <v>143</v>
      </c>
      <c r="E64" s="136">
        <v>0</v>
      </c>
      <c r="F64" s="147">
        <v>54.17</v>
      </c>
      <c r="G64" s="141">
        <f t="shared" si="0"/>
        <v>0</v>
      </c>
    </row>
    <row r="65" spans="1:7" s="145" customFormat="1" ht="12">
      <c r="A65" s="136">
        <v>60</v>
      </c>
      <c r="B65" s="148" t="s">
        <v>246</v>
      </c>
      <c r="C65" s="138"/>
      <c r="D65" s="139" t="s">
        <v>143</v>
      </c>
      <c r="E65" s="136">
        <v>1</v>
      </c>
      <c r="F65" s="147">
        <v>13.53</v>
      </c>
      <c r="G65" s="141">
        <f t="shared" si="0"/>
        <v>13.53</v>
      </c>
    </row>
    <row r="66" spans="1:7" s="145" customFormat="1" ht="24">
      <c r="A66" s="136">
        <v>61</v>
      </c>
      <c r="B66" s="148" t="s">
        <v>247</v>
      </c>
      <c r="C66" s="138"/>
      <c r="D66" s="139" t="s">
        <v>143</v>
      </c>
      <c r="E66" s="136">
        <v>0</v>
      </c>
      <c r="F66" s="147">
        <v>42.3</v>
      </c>
      <c r="G66" s="141">
        <f t="shared" si="0"/>
        <v>0</v>
      </c>
    </row>
    <row r="67" spans="1:7" s="145" customFormat="1" ht="12">
      <c r="A67" s="136">
        <v>62</v>
      </c>
      <c r="B67" s="148" t="s">
        <v>248</v>
      </c>
      <c r="C67" s="138"/>
      <c r="D67" s="139" t="s">
        <v>143</v>
      </c>
      <c r="E67" s="136">
        <v>0</v>
      </c>
      <c r="F67" s="147">
        <v>41</v>
      </c>
      <c r="G67" s="141">
        <f t="shared" si="0"/>
        <v>0</v>
      </c>
    </row>
    <row r="68" spans="1:7" s="145" customFormat="1" ht="12">
      <c r="A68" s="136">
        <v>63</v>
      </c>
      <c r="B68" s="148" t="s">
        <v>249</v>
      </c>
      <c r="C68" s="138"/>
      <c r="D68" s="139" t="s">
        <v>143</v>
      </c>
      <c r="E68" s="136">
        <v>2</v>
      </c>
      <c r="F68" s="147">
        <v>66.56</v>
      </c>
      <c r="G68" s="141">
        <f t="shared" si="0"/>
        <v>133.12</v>
      </c>
    </row>
    <row r="69" spans="1:7" s="145" customFormat="1" ht="24">
      <c r="A69" s="136">
        <v>64</v>
      </c>
      <c r="B69" s="148" t="s">
        <v>250</v>
      </c>
      <c r="C69" s="138"/>
      <c r="D69" s="139" t="s">
        <v>143</v>
      </c>
      <c r="E69" s="136">
        <v>2</v>
      </c>
      <c r="F69" s="147">
        <v>45.89</v>
      </c>
      <c r="G69" s="141">
        <f t="shared" si="0"/>
        <v>91.78</v>
      </c>
    </row>
    <row r="70" spans="1:7" s="145" customFormat="1" ht="12">
      <c r="A70" s="136">
        <v>65</v>
      </c>
      <c r="B70" s="148" t="s">
        <v>251</v>
      </c>
      <c r="C70" s="138"/>
      <c r="D70" s="139" t="s">
        <v>143</v>
      </c>
      <c r="E70" s="136">
        <v>10</v>
      </c>
      <c r="F70" s="147">
        <v>4.7300000000000004</v>
      </c>
      <c r="G70" s="141">
        <f t="shared" ref="G70" si="1">E70*F70</f>
        <v>47.300000000000004</v>
      </c>
    </row>
    <row r="71" spans="1:7" s="145" customFormat="1" ht="12" customHeight="1">
      <c r="A71" s="307" t="s">
        <v>92</v>
      </c>
      <c r="B71" s="307"/>
      <c r="C71" s="307"/>
      <c r="D71" s="307"/>
      <c r="E71" s="307"/>
      <c r="F71" s="149"/>
      <c r="G71" s="149">
        <f>SUM(G6:G70)</f>
        <v>7428.449999999998</v>
      </c>
    </row>
    <row r="72" spans="1:7" s="145" customFormat="1" ht="12" customHeight="1">
      <c r="A72" s="311" t="s">
        <v>145</v>
      </c>
      <c r="B72" s="311"/>
      <c r="C72" s="311"/>
      <c r="D72" s="311"/>
      <c r="E72" s="311"/>
      <c r="F72" s="150"/>
      <c r="G72" s="151">
        <v>1</v>
      </c>
    </row>
    <row r="73" spans="1:7" s="145" customFormat="1" ht="12" customHeight="1">
      <c r="A73" s="311" t="s">
        <v>146</v>
      </c>
      <c r="B73" s="311"/>
      <c r="C73" s="311"/>
      <c r="D73" s="311"/>
      <c r="E73" s="311"/>
      <c r="F73" s="152"/>
      <c r="G73" s="153">
        <f>G71/G72</f>
        <v>7428.449999999998</v>
      </c>
    </row>
    <row r="74" spans="1:7" s="145" customFormat="1" ht="12" customHeight="1">
      <c r="A74" s="305" t="s">
        <v>147</v>
      </c>
      <c r="B74" s="305"/>
      <c r="C74" s="305"/>
      <c r="D74" s="305"/>
      <c r="E74" s="305"/>
      <c r="F74" s="154"/>
      <c r="G74" s="155">
        <f>G73/12</f>
        <v>619.0374999999998</v>
      </c>
    </row>
    <row r="75" spans="1:7" s="145" customFormat="1" ht="12">
      <c r="B75" s="156"/>
      <c r="C75" s="121"/>
      <c r="D75" s="156"/>
      <c r="E75" s="120"/>
      <c r="F75" s="156"/>
      <c r="G75" s="157"/>
    </row>
    <row r="76" spans="1:7">
      <c r="A76" s="306" t="s">
        <v>148</v>
      </c>
      <c r="B76" s="306"/>
      <c r="C76" s="306"/>
      <c r="D76" s="306"/>
      <c r="E76" s="306"/>
      <c r="F76" s="306"/>
      <c r="G76" s="306"/>
    </row>
    <row r="77" spans="1:7" ht="33.75" customHeight="1">
      <c r="A77" s="134" t="s">
        <v>149</v>
      </c>
      <c r="B77" s="134" t="s">
        <v>150</v>
      </c>
      <c r="C77" s="134" t="s">
        <v>139</v>
      </c>
      <c r="D77" s="158" t="s">
        <v>151</v>
      </c>
      <c r="E77" s="159" t="s">
        <v>152</v>
      </c>
      <c r="F77" s="159" t="s">
        <v>153</v>
      </c>
      <c r="G77" s="158" t="s">
        <v>154</v>
      </c>
    </row>
    <row r="78" spans="1:7">
      <c r="A78" s="160">
        <v>1</v>
      </c>
      <c r="B78" s="161" t="s">
        <v>54</v>
      </c>
      <c r="C78" s="139" t="s">
        <v>54</v>
      </c>
      <c r="D78" s="136" t="s">
        <v>54</v>
      </c>
      <c r="E78" s="140">
        <v>0</v>
      </c>
      <c r="F78" s="144">
        <v>0</v>
      </c>
      <c r="G78" s="144">
        <f t="shared" ref="G78" si="2">F78/120</f>
        <v>0</v>
      </c>
    </row>
    <row r="79" spans="1:7" ht="12" customHeight="1">
      <c r="A79" s="307" t="s">
        <v>155</v>
      </c>
      <c r="B79" s="307"/>
      <c r="C79" s="307"/>
      <c r="D79" s="307"/>
      <c r="E79" s="307"/>
      <c r="F79" s="162">
        <f>SUM(F78:F78)</f>
        <v>0</v>
      </c>
      <c r="G79" s="163">
        <f>SUM(G78:G78)</f>
        <v>0</v>
      </c>
    </row>
    <row r="80" spans="1:7" ht="12" customHeight="1">
      <c r="A80" s="308" t="s">
        <v>156</v>
      </c>
      <c r="B80" s="308"/>
      <c r="C80" s="308"/>
      <c r="D80" s="308"/>
      <c r="E80" s="308"/>
      <c r="F80" s="308"/>
      <c r="G80" s="308"/>
    </row>
    <row r="81" spans="1:7" ht="12" customHeight="1">
      <c r="A81" s="305" t="s">
        <v>146</v>
      </c>
      <c r="B81" s="305"/>
      <c r="C81" s="305"/>
      <c r="D81" s="305"/>
      <c r="E81" s="305"/>
      <c r="F81" s="164"/>
      <c r="G81" s="165">
        <f>G79/7</f>
        <v>0</v>
      </c>
    </row>
    <row r="82" spans="1:7" s="170" customFormat="1" ht="12" customHeight="1">
      <c r="A82" s="166"/>
      <c r="B82" s="167"/>
      <c r="C82" s="167"/>
      <c r="D82" s="167"/>
      <c r="E82" s="167"/>
      <c r="F82" s="168"/>
      <c r="G82" s="169"/>
    </row>
    <row r="83" spans="1:7" ht="24" customHeight="1">
      <c r="A83" s="296" t="s">
        <v>260</v>
      </c>
      <c r="B83" s="296"/>
      <c r="C83" s="296"/>
      <c r="D83" s="296"/>
      <c r="E83" s="296"/>
      <c r="F83" s="296"/>
      <c r="G83" s="296"/>
    </row>
    <row r="84" spans="1:7" ht="24">
      <c r="A84" s="171" t="s">
        <v>138</v>
      </c>
      <c r="B84" s="171" t="s">
        <v>150</v>
      </c>
      <c r="C84" s="171" t="s">
        <v>139</v>
      </c>
      <c r="D84" s="158" t="s">
        <v>151</v>
      </c>
      <c r="E84" s="158" t="s">
        <v>152</v>
      </c>
      <c r="F84" s="158" t="s">
        <v>157</v>
      </c>
      <c r="G84" s="158" t="s">
        <v>153</v>
      </c>
    </row>
    <row r="85" spans="1:7">
      <c r="A85" s="160">
        <v>1</v>
      </c>
      <c r="B85" s="218" t="s">
        <v>261</v>
      </c>
      <c r="C85" s="139" t="s">
        <v>139</v>
      </c>
      <c r="D85" s="136">
        <v>0</v>
      </c>
      <c r="E85" s="140">
        <v>30.43</v>
      </c>
      <c r="F85" s="147">
        <f>(E85*D85)/12</f>
        <v>0</v>
      </c>
      <c r="G85" s="147">
        <f t="shared" ref="G85:G98" si="3">F85*12</f>
        <v>0</v>
      </c>
    </row>
    <row r="86" spans="1:7">
      <c r="A86" s="160">
        <v>2</v>
      </c>
      <c r="B86" s="161" t="s">
        <v>262</v>
      </c>
      <c r="C86" s="139" t="s">
        <v>139</v>
      </c>
      <c r="D86" s="136">
        <v>0</v>
      </c>
      <c r="E86" s="140">
        <v>24.33</v>
      </c>
      <c r="F86" s="147">
        <f t="shared" ref="F86:F98" si="4">(E86*D86)/12</f>
        <v>0</v>
      </c>
      <c r="G86" s="140">
        <f t="shared" si="3"/>
        <v>0</v>
      </c>
    </row>
    <row r="87" spans="1:7" ht="24">
      <c r="A87" s="160">
        <v>3</v>
      </c>
      <c r="B87" s="161" t="s">
        <v>263</v>
      </c>
      <c r="C87" s="139" t="s">
        <v>139</v>
      </c>
      <c r="D87" s="136">
        <v>2</v>
      </c>
      <c r="E87" s="140">
        <v>39.26</v>
      </c>
      <c r="F87" s="147">
        <f t="shared" si="4"/>
        <v>6.543333333333333</v>
      </c>
      <c r="G87" s="140">
        <f t="shared" si="3"/>
        <v>78.52</v>
      </c>
    </row>
    <row r="88" spans="1:7" ht="36">
      <c r="A88" s="160">
        <v>4</v>
      </c>
      <c r="B88" s="161" t="s">
        <v>264</v>
      </c>
      <c r="C88" s="139" t="s">
        <v>139</v>
      </c>
      <c r="D88" s="136">
        <v>0</v>
      </c>
      <c r="E88" s="140">
        <v>179.78</v>
      </c>
      <c r="F88" s="147">
        <f t="shared" si="4"/>
        <v>0</v>
      </c>
      <c r="G88" s="140">
        <f t="shared" si="3"/>
        <v>0</v>
      </c>
    </row>
    <row r="89" spans="1:7">
      <c r="A89" s="160">
        <v>5</v>
      </c>
      <c r="B89" s="161" t="s">
        <v>265</v>
      </c>
      <c r="C89" s="139" t="s">
        <v>139</v>
      </c>
      <c r="D89" s="136">
        <v>0</v>
      </c>
      <c r="E89" s="140">
        <v>8.27</v>
      </c>
      <c r="F89" s="147">
        <f t="shared" si="4"/>
        <v>0</v>
      </c>
      <c r="G89" s="140">
        <f t="shared" si="3"/>
        <v>0</v>
      </c>
    </row>
    <row r="90" spans="1:7" ht="24">
      <c r="A90" s="160">
        <v>6</v>
      </c>
      <c r="B90" s="161" t="s">
        <v>266</v>
      </c>
      <c r="C90" s="139" t="s">
        <v>139</v>
      </c>
      <c r="D90" s="136">
        <v>4</v>
      </c>
      <c r="E90" s="140">
        <v>3.13</v>
      </c>
      <c r="F90" s="147">
        <f t="shared" si="4"/>
        <v>1.0433333333333332</v>
      </c>
      <c r="G90" s="140">
        <f t="shared" si="3"/>
        <v>12.52</v>
      </c>
    </row>
    <row r="91" spans="1:7">
      <c r="A91" s="160">
        <v>7</v>
      </c>
      <c r="B91" s="161" t="s">
        <v>267</v>
      </c>
      <c r="C91" s="139" t="s">
        <v>139</v>
      </c>
      <c r="D91" s="136">
        <v>50</v>
      </c>
      <c r="E91" s="140">
        <v>3.17</v>
      </c>
      <c r="F91" s="147">
        <f t="shared" si="4"/>
        <v>13.208333333333334</v>
      </c>
      <c r="G91" s="140">
        <f t="shared" si="3"/>
        <v>158.5</v>
      </c>
    </row>
    <row r="92" spans="1:7" ht="24">
      <c r="A92" s="160">
        <v>8</v>
      </c>
      <c r="B92" s="161" t="s">
        <v>268</v>
      </c>
      <c r="C92" s="139" t="s">
        <v>139</v>
      </c>
      <c r="D92" s="136">
        <v>60</v>
      </c>
      <c r="E92" s="140">
        <v>22</v>
      </c>
      <c r="F92" s="147">
        <f t="shared" si="4"/>
        <v>110</v>
      </c>
      <c r="G92" s="140">
        <f t="shared" si="3"/>
        <v>1320</v>
      </c>
    </row>
    <row r="93" spans="1:7">
      <c r="A93" s="160">
        <v>9</v>
      </c>
      <c r="B93" s="161" t="s">
        <v>269</v>
      </c>
      <c r="C93" s="139" t="s">
        <v>139</v>
      </c>
      <c r="D93" s="136">
        <v>4</v>
      </c>
      <c r="E93" s="140">
        <v>8.19</v>
      </c>
      <c r="F93" s="147">
        <f t="shared" si="4"/>
        <v>2.73</v>
      </c>
      <c r="G93" s="140">
        <f t="shared" si="3"/>
        <v>32.76</v>
      </c>
    </row>
    <row r="94" spans="1:7">
      <c r="A94" s="160">
        <v>10</v>
      </c>
      <c r="B94" s="161" t="s">
        <v>270</v>
      </c>
      <c r="C94" s="139" t="s">
        <v>139</v>
      </c>
      <c r="D94" s="136">
        <v>6</v>
      </c>
      <c r="E94" s="140">
        <v>2.4500000000000002</v>
      </c>
      <c r="F94" s="147">
        <f t="shared" si="4"/>
        <v>1.2250000000000001</v>
      </c>
      <c r="G94" s="140">
        <f t="shared" si="3"/>
        <v>14.700000000000001</v>
      </c>
    </row>
    <row r="95" spans="1:7">
      <c r="A95" s="160">
        <v>11</v>
      </c>
      <c r="B95" s="161" t="s">
        <v>271</v>
      </c>
      <c r="C95" s="139" t="s">
        <v>139</v>
      </c>
      <c r="D95" s="136">
        <v>0</v>
      </c>
      <c r="E95" s="140">
        <v>9.3800000000000008</v>
      </c>
      <c r="F95" s="147">
        <f t="shared" si="4"/>
        <v>0</v>
      </c>
      <c r="G95" s="140">
        <f t="shared" si="3"/>
        <v>0</v>
      </c>
    </row>
    <row r="96" spans="1:7">
      <c r="A96" s="160">
        <v>12</v>
      </c>
      <c r="B96" s="161" t="s">
        <v>272</v>
      </c>
      <c r="C96" s="139" t="s">
        <v>139</v>
      </c>
      <c r="D96" s="136">
        <v>0</v>
      </c>
      <c r="E96" s="140">
        <v>39.31</v>
      </c>
      <c r="F96" s="147">
        <f t="shared" si="4"/>
        <v>0</v>
      </c>
      <c r="G96" s="140">
        <f t="shared" si="3"/>
        <v>0</v>
      </c>
    </row>
    <row r="97" spans="1:7">
      <c r="A97" s="160">
        <v>13</v>
      </c>
      <c r="B97" s="161" t="s">
        <v>273</v>
      </c>
      <c r="C97" s="139" t="s">
        <v>139</v>
      </c>
      <c r="D97" s="136">
        <v>4</v>
      </c>
      <c r="E97" s="140">
        <v>226.4</v>
      </c>
      <c r="F97" s="147">
        <f t="shared" si="4"/>
        <v>75.466666666666669</v>
      </c>
      <c r="G97" s="140">
        <f t="shared" si="3"/>
        <v>905.6</v>
      </c>
    </row>
    <row r="98" spans="1:7">
      <c r="A98" s="160">
        <v>14</v>
      </c>
      <c r="B98" s="161" t="s">
        <v>274</v>
      </c>
      <c r="C98" s="139" t="s">
        <v>139</v>
      </c>
      <c r="D98" s="136">
        <v>4</v>
      </c>
      <c r="E98" s="140">
        <v>38.58</v>
      </c>
      <c r="F98" s="147">
        <f t="shared" si="4"/>
        <v>12.86</v>
      </c>
      <c r="G98" s="140">
        <f t="shared" si="3"/>
        <v>154.32</v>
      </c>
    </row>
    <row r="99" spans="1:7" ht="12" customHeight="1">
      <c r="A99" s="297" t="s">
        <v>144</v>
      </c>
      <c r="B99" s="297"/>
      <c r="C99" s="297"/>
      <c r="D99" s="297"/>
      <c r="E99" s="297"/>
      <c r="F99" s="172">
        <f>SUM(F85:F98)</f>
        <v>223.07666666666665</v>
      </c>
      <c r="G99" s="173">
        <f>SUM(G85:G98)</f>
        <v>2676.92</v>
      </c>
    </row>
    <row r="100" spans="1:7" ht="12" customHeight="1">
      <c r="A100" s="298" t="s">
        <v>145</v>
      </c>
      <c r="B100" s="298"/>
      <c r="C100" s="298"/>
      <c r="D100" s="298"/>
      <c r="E100" s="298"/>
      <c r="F100" s="151">
        <v>1</v>
      </c>
      <c r="G100" s="174"/>
    </row>
    <row r="101" spans="1:7" ht="12" customHeight="1">
      <c r="A101" s="299" t="s">
        <v>283</v>
      </c>
      <c r="B101" s="300"/>
      <c r="C101" s="300"/>
      <c r="D101" s="300"/>
      <c r="E101" s="300"/>
      <c r="F101" s="301"/>
      <c r="G101" s="175">
        <f>G99/F100</f>
        <v>2676.92</v>
      </c>
    </row>
    <row r="102" spans="1:7" ht="12" customHeight="1">
      <c r="A102" s="302" t="s">
        <v>147</v>
      </c>
      <c r="B102" s="303"/>
      <c r="C102" s="303"/>
      <c r="D102" s="303"/>
      <c r="E102" s="303"/>
      <c r="F102" s="304"/>
      <c r="G102" s="176">
        <f>G101/12</f>
        <v>223.07666666666668</v>
      </c>
    </row>
  </sheetData>
  <autoFilter ref="A84:G102"/>
  <mergeCells count="15">
    <mergeCell ref="A1:G1"/>
    <mergeCell ref="A4:G4"/>
    <mergeCell ref="A71:E71"/>
    <mergeCell ref="A72:E72"/>
    <mergeCell ref="A73:E73"/>
    <mergeCell ref="A74:E74"/>
    <mergeCell ref="A76:G76"/>
    <mergeCell ref="A79:E79"/>
    <mergeCell ref="A80:G80"/>
    <mergeCell ref="A81:E81"/>
    <mergeCell ref="A83:G83"/>
    <mergeCell ref="A99:E99"/>
    <mergeCell ref="A100:E100"/>
    <mergeCell ref="A101:F101"/>
    <mergeCell ref="A102:F102"/>
  </mergeCells>
  <conditionalFormatting sqref="F79 B78:G78 A6:C13 A15:C16 A14 C14 A17 C17 E6:F70 A18:C70 C85:E85 B86:E98">
    <cfRule type="expression" dxfId="1" priority="3">
      <formula>#REF!=1</formula>
    </cfRule>
  </conditionalFormatting>
  <conditionalFormatting sqref="F85:G98">
    <cfRule type="expression" dxfId="0" priority="1">
      <formula>#REF!=1</formula>
    </cfRule>
  </conditionalFormatting>
  <printOptions horizontalCentered="1" verticalCentered="1"/>
  <pageMargins left="0.196527777777778" right="0.196527777777778" top="0.64861111111111103" bottom="0.39374999999999999" header="0.51180555555555496" footer="0.51180555555555496"/>
  <pageSetup paperSize="9" scale="90" firstPageNumber="0" orientation="portrait" horizontalDpi="300" verticalDpi="300" r:id="rId1"/>
  <rowBreaks count="1" manualBreakCount="1">
    <brk id="7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"/>
  <sheetViews>
    <sheetView view="pageBreakPreview" zoomScale="80" zoomScaleNormal="85" zoomScalePageLayoutView="80" workbookViewId="0">
      <selection activeCell="R18" sqref="R18"/>
    </sheetView>
  </sheetViews>
  <sheetFormatPr defaultRowHeight="15"/>
  <cols>
    <col min="1" max="1" width="6.42578125" style="177" customWidth="1"/>
    <col min="2" max="2" width="41.28515625" style="177" customWidth="1"/>
    <col min="3" max="3" width="9.42578125" style="178" customWidth="1"/>
    <col min="4" max="4" width="9.7109375" style="177" customWidth="1"/>
    <col min="5" max="5" width="12" style="177" customWidth="1"/>
    <col min="6" max="6" width="14.5703125" style="177" customWidth="1"/>
    <col min="7" max="7" width="19.140625" style="177" customWidth="1"/>
    <col min="8" max="250" width="9.140625" style="177" customWidth="1"/>
    <col min="251" max="251" width="6.42578125" style="177" customWidth="1"/>
    <col min="252" max="252" width="24.28515625" style="177" customWidth="1"/>
    <col min="253" max="253" width="9.42578125" style="177" customWidth="1"/>
    <col min="254" max="254" width="9.7109375" style="177" customWidth="1"/>
    <col min="255" max="255" width="12" style="177" customWidth="1"/>
    <col min="256" max="256" width="14.5703125" style="177" customWidth="1"/>
    <col min="257" max="257" width="6.28515625" style="177" customWidth="1"/>
    <col min="258" max="258" width="8.140625" style="177" customWidth="1"/>
    <col min="259" max="506" width="9.140625" style="177" customWidth="1"/>
    <col min="507" max="507" width="6.42578125" style="177" customWidth="1"/>
    <col min="508" max="508" width="24.28515625" style="177" customWidth="1"/>
    <col min="509" max="509" width="9.42578125" style="177" customWidth="1"/>
    <col min="510" max="510" width="9.7109375" style="177" customWidth="1"/>
    <col min="511" max="511" width="12" style="177" customWidth="1"/>
    <col min="512" max="512" width="14.5703125" style="177" customWidth="1"/>
    <col min="513" max="513" width="6.28515625" style="177" customWidth="1"/>
    <col min="514" max="514" width="8.140625" style="177" customWidth="1"/>
    <col min="515" max="762" width="9.140625" style="177" customWidth="1"/>
    <col min="763" max="763" width="6.42578125" style="177" customWidth="1"/>
    <col min="764" max="764" width="24.28515625" style="177" customWidth="1"/>
    <col min="765" max="765" width="9.42578125" style="177" customWidth="1"/>
    <col min="766" max="766" width="9.7109375" style="177" customWidth="1"/>
    <col min="767" max="767" width="12" style="177" customWidth="1"/>
    <col min="768" max="768" width="14.5703125" style="177" customWidth="1"/>
    <col min="769" max="769" width="6.28515625" style="177" customWidth="1"/>
    <col min="770" max="770" width="8.140625" style="177" customWidth="1"/>
    <col min="771" max="1018" width="9.140625" style="177" customWidth="1"/>
    <col min="1019" max="1019" width="6.42578125" style="177" customWidth="1"/>
    <col min="1020" max="1020" width="24.28515625" style="177" customWidth="1"/>
    <col min="1021" max="1021" width="9.42578125" style="177" customWidth="1"/>
    <col min="1022" max="1022" width="9.7109375" style="177" customWidth="1"/>
    <col min="1023" max="1023" width="12" style="177" customWidth="1"/>
    <col min="1024" max="1025" width="14.5703125" style="177" customWidth="1"/>
  </cols>
  <sheetData>
    <row r="1" spans="1:8" ht="15.75">
      <c r="A1" s="312" t="s">
        <v>158</v>
      </c>
      <c r="B1" s="312"/>
      <c r="C1" s="312"/>
      <c r="D1" s="312"/>
      <c r="E1" s="312"/>
      <c r="F1" s="312"/>
      <c r="G1" s="312"/>
    </row>
    <row r="2" spans="1:8" ht="15.75">
      <c r="A2" s="179"/>
      <c r="B2" s="179" t="s">
        <v>0</v>
      </c>
      <c r="C2" s="179"/>
      <c r="D2" s="179"/>
      <c r="E2" s="179"/>
      <c r="F2" s="179"/>
      <c r="G2" s="179"/>
    </row>
    <row r="3" spans="1:8" ht="30" customHeight="1">
      <c r="A3" s="180" t="s">
        <v>159</v>
      </c>
      <c r="B3" s="181" t="s">
        <v>126</v>
      </c>
      <c r="C3" s="181" t="s">
        <v>160</v>
      </c>
      <c r="D3" s="181" t="s">
        <v>161</v>
      </c>
      <c r="E3" s="181" t="s">
        <v>162</v>
      </c>
      <c r="F3" s="181" t="s">
        <v>163</v>
      </c>
      <c r="G3" s="182" t="s">
        <v>164</v>
      </c>
      <c r="H3" s="183"/>
    </row>
    <row r="4" spans="1:8" ht="30.95" customHeight="1">
      <c r="A4" s="184">
        <v>1</v>
      </c>
      <c r="B4" s="185" t="s">
        <v>252</v>
      </c>
      <c r="C4" s="186" t="s">
        <v>160</v>
      </c>
      <c r="D4" s="187">
        <v>4</v>
      </c>
      <c r="E4" s="188">
        <v>14.02</v>
      </c>
      <c r="F4" s="188">
        <f>ROUND(((E4*D4)),2)</f>
        <v>56.08</v>
      </c>
      <c r="G4" s="188">
        <f t="shared" ref="G4:G10" si="0">F4/12</f>
        <v>4.6733333333333329</v>
      </c>
      <c r="H4" s="183"/>
    </row>
    <row r="5" spans="1:8" ht="30.95" customHeight="1">
      <c r="A5" s="184">
        <v>2</v>
      </c>
      <c r="B5" s="219" t="s">
        <v>253</v>
      </c>
      <c r="C5" s="186" t="s">
        <v>160</v>
      </c>
      <c r="D5" s="187">
        <v>4</v>
      </c>
      <c r="E5" s="188">
        <v>21.8</v>
      </c>
      <c r="F5" s="188">
        <f>ROUND(((E5*D5)),2)</f>
        <v>87.2</v>
      </c>
      <c r="G5" s="188">
        <f t="shared" si="0"/>
        <v>7.2666666666666666</v>
      </c>
      <c r="H5" s="183"/>
    </row>
    <row r="6" spans="1:8" ht="63">
      <c r="A6" s="184">
        <v>3</v>
      </c>
      <c r="B6" s="185" t="s">
        <v>254</v>
      </c>
      <c r="C6" s="186" t="s">
        <v>160</v>
      </c>
      <c r="D6" s="187">
        <v>4</v>
      </c>
      <c r="E6" s="188">
        <v>37.1</v>
      </c>
      <c r="F6" s="188">
        <f>D6*E6</f>
        <v>148.4</v>
      </c>
      <c r="G6" s="188">
        <f t="shared" si="0"/>
        <v>12.366666666666667</v>
      </c>
      <c r="H6" s="183"/>
    </row>
    <row r="7" spans="1:8" ht="47.25">
      <c r="A7" s="184">
        <v>4</v>
      </c>
      <c r="B7" s="185" t="s">
        <v>255</v>
      </c>
      <c r="C7" s="186" t="s">
        <v>160</v>
      </c>
      <c r="D7" s="187">
        <v>2</v>
      </c>
      <c r="E7" s="188">
        <v>37.71</v>
      </c>
      <c r="F7" s="188">
        <f>ROUND(((E7*D7)),2)</f>
        <v>75.42</v>
      </c>
      <c r="G7" s="188">
        <f t="shared" si="0"/>
        <v>6.2850000000000001</v>
      </c>
      <c r="H7" s="183"/>
    </row>
    <row r="8" spans="1:8" ht="47.25">
      <c r="A8" s="184">
        <v>5</v>
      </c>
      <c r="B8" s="185" t="s">
        <v>256</v>
      </c>
      <c r="C8" s="186" t="s">
        <v>160</v>
      </c>
      <c r="D8" s="187">
        <v>4</v>
      </c>
      <c r="E8" s="188">
        <v>4.42</v>
      </c>
      <c r="F8" s="188">
        <f>ROUND(((E8*D8)),2)</f>
        <v>17.68</v>
      </c>
      <c r="G8" s="188">
        <f t="shared" si="0"/>
        <v>1.4733333333333334</v>
      </c>
      <c r="H8" s="183"/>
    </row>
    <row r="9" spans="1:8" ht="31.5">
      <c r="A9" s="184">
        <v>6</v>
      </c>
      <c r="B9" s="185" t="s">
        <v>257</v>
      </c>
      <c r="C9" s="186" t="s">
        <v>160</v>
      </c>
      <c r="D9" s="187">
        <v>2</v>
      </c>
      <c r="E9" s="188">
        <v>1.34</v>
      </c>
      <c r="F9" s="188">
        <f>ROUND(((E9*D9)),2)</f>
        <v>2.68</v>
      </c>
      <c r="G9" s="188">
        <f t="shared" si="0"/>
        <v>0.22333333333333336</v>
      </c>
      <c r="H9" s="183"/>
    </row>
    <row r="10" spans="1:8" ht="78.75">
      <c r="A10" s="184">
        <v>7</v>
      </c>
      <c r="B10" s="185" t="s">
        <v>258</v>
      </c>
      <c r="C10" s="186" t="s">
        <v>160</v>
      </c>
      <c r="D10" s="187">
        <v>2</v>
      </c>
      <c r="E10" s="188">
        <v>5.39</v>
      </c>
      <c r="F10" s="188">
        <f>ROUND(((E10*D10)),2)</f>
        <v>10.78</v>
      </c>
      <c r="G10" s="188">
        <f t="shared" si="0"/>
        <v>0.89833333333333332</v>
      </c>
      <c r="H10" s="183"/>
    </row>
    <row r="11" spans="1:8" ht="30.95" customHeight="1">
      <c r="A11" s="313" t="s">
        <v>92</v>
      </c>
      <c r="B11" s="314"/>
      <c r="C11" s="314"/>
      <c r="D11" s="314"/>
      <c r="E11" s="315"/>
      <c r="F11" s="222">
        <f>SUM(F4:F10)</f>
        <v>398.24</v>
      </c>
      <c r="G11" s="188">
        <f>SUM(G4:G10)</f>
        <v>33.186666666666667</v>
      </c>
      <c r="H11" s="183"/>
    </row>
    <row r="12" spans="1:8" ht="30.95" customHeight="1">
      <c r="A12" s="316" t="s">
        <v>147</v>
      </c>
      <c r="B12" s="317"/>
      <c r="C12" s="317"/>
      <c r="D12" s="317"/>
      <c r="E12" s="317"/>
      <c r="F12" s="318"/>
      <c r="G12" s="223">
        <f>SUM(G11/1)</f>
        <v>33.186666666666667</v>
      </c>
      <c r="H12" s="183"/>
    </row>
    <row r="13" spans="1:8">
      <c r="G13" s="189"/>
    </row>
  </sheetData>
  <mergeCells count="3">
    <mergeCell ref="A1:G1"/>
    <mergeCell ref="A11:E11"/>
    <mergeCell ref="A12:F12"/>
  </mergeCells>
  <printOptions horizontalCentered="1" verticalCentered="1"/>
  <pageMargins left="0.51180555555555496" right="0.51180555555555496" top="0.64861111111111103" bottom="0.78749999999999998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24"/>
  <sheetViews>
    <sheetView view="pageBreakPreview" zoomScale="85" zoomScaleNormal="100" zoomScalePageLayoutView="85" workbookViewId="0">
      <selection activeCell="D10" sqref="D10"/>
    </sheetView>
  </sheetViews>
  <sheetFormatPr defaultRowHeight="15"/>
  <cols>
    <col min="1" max="1" width="59.5703125" style="190" customWidth="1"/>
    <col min="2" max="2" width="14" style="190" customWidth="1"/>
    <col min="3" max="3" width="13" style="190" customWidth="1"/>
    <col min="4" max="4" width="18.5703125" style="190" customWidth="1"/>
    <col min="5" max="5" width="21.85546875" style="190" customWidth="1"/>
    <col min="6" max="6" width="25.28515625" style="190" customWidth="1"/>
    <col min="7" max="7" width="21.140625" style="190" customWidth="1"/>
    <col min="8" max="256" width="9.140625" style="190" customWidth="1"/>
    <col min="257" max="257" width="59.5703125" style="190" customWidth="1"/>
    <col min="258" max="258" width="14" style="190" customWidth="1"/>
    <col min="259" max="259" width="13" style="190" customWidth="1"/>
    <col min="260" max="260" width="18.5703125" style="190" customWidth="1"/>
    <col min="261" max="261" width="21.85546875" style="190" customWidth="1"/>
    <col min="262" max="262" width="25.28515625" style="190" customWidth="1"/>
    <col min="263" max="263" width="21.140625" style="190" customWidth="1"/>
    <col min="264" max="512" width="9.140625" style="190" customWidth="1"/>
    <col min="513" max="513" width="59.5703125" style="190" customWidth="1"/>
    <col min="514" max="514" width="14" style="190" customWidth="1"/>
    <col min="515" max="515" width="13" style="190" customWidth="1"/>
    <col min="516" max="516" width="18.5703125" style="190" customWidth="1"/>
    <col min="517" max="517" width="21.85546875" style="190" customWidth="1"/>
    <col min="518" max="518" width="25.28515625" style="190" customWidth="1"/>
    <col min="519" max="519" width="21.140625" style="190" customWidth="1"/>
    <col min="520" max="768" width="9.140625" style="190" customWidth="1"/>
    <col min="769" max="769" width="59.5703125" style="190" customWidth="1"/>
    <col min="770" max="770" width="14" style="190" customWidth="1"/>
    <col min="771" max="771" width="13" style="190" customWidth="1"/>
    <col min="772" max="772" width="18.5703125" style="190" customWidth="1"/>
    <col min="773" max="773" width="21.85546875" style="190" customWidth="1"/>
    <col min="774" max="774" width="25.28515625" style="190" customWidth="1"/>
    <col min="775" max="775" width="21.140625" style="190" customWidth="1"/>
    <col min="776" max="1025" width="9.140625" style="190" customWidth="1"/>
  </cols>
  <sheetData>
    <row r="2" spans="1:12" ht="29.25" customHeight="1">
      <c r="A2" s="322" t="s">
        <v>0</v>
      </c>
      <c r="B2" s="322"/>
      <c r="C2" s="322"/>
      <c r="D2" s="322"/>
      <c r="E2" s="322"/>
      <c r="F2" s="322"/>
      <c r="G2" s="322"/>
    </row>
    <row r="3" spans="1:12">
      <c r="A3" s="323" t="s">
        <v>165</v>
      </c>
      <c r="B3" s="323"/>
      <c r="C3" s="323"/>
      <c r="D3" s="323"/>
      <c r="E3" s="323"/>
      <c r="F3" s="323"/>
      <c r="G3" s="323"/>
    </row>
    <row r="4" spans="1:12" hidden="1"/>
    <row r="5" spans="1:12" ht="15" customHeight="1">
      <c r="A5" s="324" t="s">
        <v>166</v>
      </c>
      <c r="B5" s="324"/>
      <c r="C5" s="325">
        <v>3.75</v>
      </c>
      <c r="D5" s="326" t="s">
        <v>167</v>
      </c>
      <c r="E5" s="326"/>
      <c r="F5" s="326"/>
      <c r="G5" s="326"/>
    </row>
    <row r="6" spans="1:12" ht="66.75" customHeight="1">
      <c r="A6" s="324"/>
      <c r="B6" s="324"/>
      <c r="C6" s="325"/>
      <c r="D6" s="326"/>
      <c r="E6" s="326"/>
      <c r="F6" s="326"/>
      <c r="G6" s="326"/>
      <c r="H6" s="192"/>
      <c r="I6" s="192"/>
      <c r="J6" s="192"/>
      <c r="K6" s="192"/>
      <c r="L6" s="192"/>
    </row>
    <row r="7" spans="1:12">
      <c r="A7" s="319"/>
      <c r="B7" s="319"/>
      <c r="C7" s="319"/>
      <c r="D7" s="319"/>
      <c r="E7" s="319"/>
      <c r="F7" s="319"/>
      <c r="G7" s="319"/>
      <c r="H7" s="192"/>
      <c r="I7" s="192"/>
      <c r="J7" s="192"/>
      <c r="K7" s="192"/>
      <c r="L7" s="192"/>
    </row>
    <row r="8" spans="1:12" ht="45" customHeight="1">
      <c r="A8" s="320" t="s">
        <v>168</v>
      </c>
      <c r="B8" s="320"/>
      <c r="C8" s="193" t="s">
        <v>169</v>
      </c>
      <c r="D8" s="194" t="s">
        <v>170</v>
      </c>
      <c r="E8" s="193" t="s">
        <v>171</v>
      </c>
      <c r="F8" s="193" t="s">
        <v>172</v>
      </c>
      <c r="G8" s="193" t="s">
        <v>173</v>
      </c>
      <c r="H8" s="192"/>
      <c r="I8" s="192"/>
      <c r="J8" s="192"/>
      <c r="K8" s="192"/>
      <c r="L8" s="192"/>
    </row>
    <row r="9" spans="1:12" ht="17.25" customHeight="1">
      <c r="A9" s="320" t="s">
        <v>174</v>
      </c>
      <c r="B9" s="320"/>
      <c r="C9" s="320"/>
      <c r="D9" s="320"/>
      <c r="E9" s="320"/>
      <c r="F9" s="195">
        <v>0.06</v>
      </c>
      <c r="G9" s="196"/>
      <c r="H9" s="192"/>
      <c r="I9" s="192"/>
      <c r="J9" s="192"/>
      <c r="K9" s="192"/>
      <c r="L9" s="192"/>
    </row>
    <row r="10" spans="1:12">
      <c r="A10" s="197" t="str">
        <f>'AUXILIAR EM MANUTENÇÃO PREDIAL'!A14:B14</f>
        <v>Auxiliar de Manutenção</v>
      </c>
      <c r="B10" s="197"/>
      <c r="C10" s="198">
        <f>'AUXILIAR EM MANUTENÇÃO PREDIAL'!I19</f>
        <v>0</v>
      </c>
      <c r="D10" s="199">
        <v>44</v>
      </c>
      <c r="E10" s="200">
        <f>C5*D10</f>
        <v>165</v>
      </c>
      <c r="F10" s="198">
        <f>C10*F9</f>
        <v>0</v>
      </c>
      <c r="G10" s="198">
        <f>E10-F10</f>
        <v>165</v>
      </c>
      <c r="H10" s="192"/>
      <c r="I10" s="192"/>
      <c r="J10" s="192"/>
      <c r="K10" s="192"/>
      <c r="L10" s="192"/>
    </row>
    <row r="11" spans="1:12">
      <c r="A11" s="201"/>
      <c r="B11" s="201"/>
      <c r="C11" s="201"/>
      <c r="D11" s="191"/>
      <c r="E11" s="202"/>
      <c r="F11" s="202"/>
      <c r="G11" s="202"/>
    </row>
    <row r="12" spans="1:12">
      <c r="A12" s="321" t="s">
        <v>175</v>
      </c>
      <c r="B12" s="321"/>
      <c r="C12" s="203"/>
      <c r="D12" s="203"/>
      <c r="E12" s="203"/>
    </row>
    <row r="13" spans="1:12">
      <c r="A13" s="204" t="s">
        <v>176</v>
      </c>
      <c r="B13" s="205">
        <v>15</v>
      </c>
      <c r="C13" s="206"/>
      <c r="D13" s="206"/>
      <c r="E13" s="206"/>
    </row>
    <row r="14" spans="1:12">
      <c r="A14" s="207" t="s">
        <v>177</v>
      </c>
      <c r="B14" s="208">
        <v>22</v>
      </c>
      <c r="C14" s="209"/>
      <c r="D14" s="209"/>
      <c r="E14" s="209"/>
      <c r="G14" s="210"/>
    </row>
    <row r="15" spans="1:12">
      <c r="A15" s="204" t="s">
        <v>178</v>
      </c>
      <c r="B15" s="211">
        <v>5.5</v>
      </c>
      <c r="C15" s="206"/>
      <c r="D15" s="206"/>
      <c r="E15" s="206"/>
    </row>
    <row r="16" spans="1:12">
      <c r="A16" s="212" t="s">
        <v>179</v>
      </c>
      <c r="B16" s="213">
        <f>(B13*B14)-B15</f>
        <v>324.5</v>
      </c>
      <c r="C16" s="214"/>
      <c r="D16" s="214"/>
      <c r="E16" s="214"/>
      <c r="F16" s="215"/>
    </row>
    <row r="124" spans="8:9">
      <c r="H124" s="216"/>
      <c r="I124" s="216"/>
    </row>
  </sheetData>
  <mergeCells count="9">
    <mergeCell ref="A7:G7"/>
    <mergeCell ref="A8:B8"/>
    <mergeCell ref="A9:E9"/>
    <mergeCell ref="A12:B12"/>
    <mergeCell ref="A2:G2"/>
    <mergeCell ref="A3:G3"/>
    <mergeCell ref="A5:B6"/>
    <mergeCell ref="C5:C6"/>
    <mergeCell ref="D5:G6"/>
  </mergeCells>
  <dataValidations count="1">
    <dataValidation type="decimal" allowBlank="1" showInputMessage="1" showErrorMessage="1" promptTitle="Partic. do funcionário no ticket" prompt="Preencher com o valor da participação do funcionário no custeio do vale-alimentação." sqref="B15:E15 IX15:JA15 ST15:SW15 ACP15:ACS15">
      <formula1>0</formula1>
      <formula2>50</formula2>
    </dataValidation>
  </dataValidations>
  <printOptions horizontalCentered="1"/>
  <pageMargins left="0.70833333333333304" right="0.70833333333333304" top="1.43611111111111" bottom="0.74791666666666701" header="0.51180555555555496" footer="0.31527777777777799"/>
  <pageSetup paperSize="9" scale="77" firstPageNumber="0" orientation="landscape" r:id="rId1"/>
  <headerFoot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5141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9</vt:i4>
      </vt:variant>
    </vt:vector>
  </HeadingPairs>
  <TitlesOfParts>
    <vt:vector size="13" baseType="lpstr">
      <vt:lpstr>AUXILIAR EM MANUTENÇÃO PREDIAL</vt:lpstr>
      <vt:lpstr>III - Insumos</vt:lpstr>
      <vt:lpstr>Uniforme</vt:lpstr>
      <vt:lpstr>TRANSPORTE</vt:lpstr>
      <vt:lpstr>'AUXILIAR EM MANUTENÇÃO PREDIAL'!Area_de_impressao</vt:lpstr>
      <vt:lpstr>'III - Insumos'!Area_de_impressao</vt:lpstr>
      <vt:lpstr>TRANSPORTE!Area_de_impressao</vt:lpstr>
      <vt:lpstr>'III - Insumos'!Print_Titles_0</vt:lpstr>
      <vt:lpstr>'III - Insumos'!Print_Titles_0_0</vt:lpstr>
      <vt:lpstr>'III - Insumos'!Print_Titles_0_0_0</vt:lpstr>
      <vt:lpstr>'III - Insumos'!Print_Titles_0_0_0_0</vt:lpstr>
      <vt:lpstr>'III - Insumos'!Print_Titles_0_0_0_0_0</vt:lpstr>
      <vt:lpstr>'III - Insumos'!Titulos_de_impressao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Alef de Sousa Silva</cp:lastModifiedBy>
  <cp:revision>31</cp:revision>
  <cp:lastPrinted>2021-05-26T19:13:29Z</cp:lastPrinted>
  <dcterms:created xsi:type="dcterms:W3CDTF">2009-04-16T11:32:48Z</dcterms:created>
  <dcterms:modified xsi:type="dcterms:W3CDTF">2021-10-22T19:08:48Z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